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beal/Documents/Personal/SMHC/900miler/"/>
    </mc:Choice>
  </mc:AlternateContent>
  <xr:revisionPtr revIDLastSave="0" documentId="8_{68B36325-FA73-2344-8371-3F32342019A4}" xr6:coauthVersionLast="47" xr6:coauthVersionMax="47" xr10:uidLastSave="{00000000-0000-0000-0000-000000000000}"/>
  <bookViews>
    <workbookView xWindow="-33140" yWindow="-1680" windowWidth="28800" windowHeight="17500"/>
  </bookViews>
  <sheets>
    <sheet name="900 Mile Club Spreadsheet" sheetId="2" r:id="rId1"/>
    <sheet name="Sheet3" sheetId="3" r:id="rId2"/>
  </sheets>
  <definedNames>
    <definedName name="_xlnm.Print_Area" localSheetId="0">'900 Mile Club Spreadsheet'!$A$1:$G$401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2" l="1"/>
  <c r="D97" i="2" s="1"/>
  <c r="C204" i="2"/>
  <c r="C134" i="2"/>
  <c r="C108" i="2"/>
  <c r="E108" i="2"/>
  <c r="C368" i="2"/>
  <c r="C306" i="2"/>
  <c r="D213" i="2"/>
  <c r="D214" i="2"/>
  <c r="D215" i="2"/>
  <c r="D216" i="2"/>
  <c r="D217" i="2"/>
  <c r="E212" i="2" s="1"/>
  <c r="D218" i="2"/>
  <c r="D219" i="2"/>
  <c r="D220" i="2"/>
  <c r="D221" i="2"/>
  <c r="D222" i="2"/>
  <c r="D223" i="2"/>
  <c r="C215" i="2"/>
  <c r="C152" i="2"/>
  <c r="E152" i="2" s="1"/>
  <c r="E51" i="2"/>
  <c r="C27" i="2"/>
  <c r="D27" i="2" s="1"/>
  <c r="C116" i="2"/>
  <c r="E116" i="2" s="1"/>
  <c r="D372" i="2"/>
  <c r="E349" i="2"/>
  <c r="E283" i="2"/>
  <c r="D321" i="2"/>
  <c r="C259" i="2"/>
  <c r="E259" i="2" s="1"/>
  <c r="E232" i="2"/>
  <c r="E251" i="2"/>
  <c r="C253" i="2"/>
  <c r="D253" i="2" s="1"/>
  <c r="E252" i="2" s="1"/>
  <c r="E268" i="2"/>
  <c r="E56" i="2"/>
  <c r="C140" i="2"/>
  <c r="E140" i="2"/>
  <c r="C137" i="2"/>
  <c r="D137" i="2"/>
  <c r="D138" i="2"/>
  <c r="D123" i="2"/>
  <c r="D124" i="2"/>
  <c r="D125" i="2"/>
  <c r="D122" i="2"/>
  <c r="D82" i="2"/>
  <c r="C81" i="2"/>
  <c r="D81" i="2"/>
  <c r="D112" i="2"/>
  <c r="D111" i="2"/>
  <c r="E110" i="2" s="1"/>
  <c r="E113" i="2"/>
  <c r="D224" i="2"/>
  <c r="D226" i="2"/>
  <c r="D227" i="2"/>
  <c r="D257" i="2"/>
  <c r="D256" i="2"/>
  <c r="D286" i="2"/>
  <c r="D285" i="2"/>
  <c r="E284" i="2" s="1"/>
  <c r="D398" i="2"/>
  <c r="D397" i="2"/>
  <c r="E393" i="2"/>
  <c r="E395" i="2"/>
  <c r="D392" i="2"/>
  <c r="D391" i="2"/>
  <c r="D390" i="2"/>
  <c r="D389" i="2"/>
  <c r="D388" i="2"/>
  <c r="E387" i="2"/>
  <c r="E394" i="2"/>
  <c r="D380" i="2"/>
  <c r="D379" i="2"/>
  <c r="D377" i="2"/>
  <c r="D376" i="2"/>
  <c r="D385" i="2"/>
  <c r="D384" i="2"/>
  <c r="D383" i="2"/>
  <c r="E382" i="2" s="1"/>
  <c r="E381" i="2"/>
  <c r="D374" i="2"/>
  <c r="D373" i="2"/>
  <c r="D371" i="2"/>
  <c r="D370" i="2"/>
  <c r="D367" i="2"/>
  <c r="D366" i="2"/>
  <c r="D365" i="2"/>
  <c r="D364" i="2"/>
  <c r="D363" i="2"/>
  <c r="D362" i="2"/>
  <c r="D361" i="2"/>
  <c r="E386" i="2"/>
  <c r="E358" i="2"/>
  <c r="D354" i="2"/>
  <c r="D353" i="2"/>
  <c r="E351" i="2" s="1"/>
  <c r="D352" i="2"/>
  <c r="D357" i="2"/>
  <c r="E355" i="2" s="1"/>
  <c r="D356" i="2"/>
  <c r="E350" i="2"/>
  <c r="E341" i="2"/>
  <c r="E342" i="2"/>
  <c r="E359" i="2"/>
  <c r="D340" i="2"/>
  <c r="D339" i="2"/>
  <c r="D338" i="2"/>
  <c r="D345" i="2"/>
  <c r="C344" i="2"/>
  <c r="D344" i="2"/>
  <c r="D348" i="2"/>
  <c r="D347" i="2"/>
  <c r="E346" i="2" s="1"/>
  <c r="E325" i="2"/>
  <c r="E335" i="2"/>
  <c r="E329" i="2"/>
  <c r="E330" i="2"/>
  <c r="D328" i="2"/>
  <c r="D327" i="2"/>
  <c r="E331" i="2"/>
  <c r="D334" i="2"/>
  <c r="D333" i="2"/>
  <c r="E332" i="2" s="1"/>
  <c r="E336" i="2"/>
  <c r="D319" i="2"/>
  <c r="D318" i="2"/>
  <c r="D324" i="2"/>
  <c r="D323" i="2"/>
  <c r="D322" i="2"/>
  <c r="E307" i="2"/>
  <c r="E308" i="2"/>
  <c r="D312" i="2"/>
  <c r="D311" i="2"/>
  <c r="D316" i="2"/>
  <c r="D315" i="2"/>
  <c r="D314" i="2"/>
  <c r="E309" i="2"/>
  <c r="E302" i="2"/>
  <c r="C304" i="2"/>
  <c r="D304" i="2"/>
  <c r="C305" i="2"/>
  <c r="D305" i="2"/>
  <c r="E301" i="2"/>
  <c r="D300" i="2"/>
  <c r="D299" i="2"/>
  <c r="D297" i="2"/>
  <c r="D296" i="2"/>
  <c r="D295" i="2"/>
  <c r="E294" i="2" s="1"/>
  <c r="D293" i="2"/>
  <c r="E291" i="2" s="1"/>
  <c r="D292" i="2"/>
  <c r="D290" i="2"/>
  <c r="D289" i="2"/>
  <c r="D288" i="2"/>
  <c r="D282" i="2"/>
  <c r="D281" i="2"/>
  <c r="E280" i="2"/>
  <c r="D275" i="2"/>
  <c r="C276" i="2"/>
  <c r="D276" i="2" s="1"/>
  <c r="E274" i="2" s="1"/>
  <c r="D279" i="2"/>
  <c r="D278" i="2"/>
  <c r="E277" i="2" s="1"/>
  <c r="D272" i="2"/>
  <c r="E270" i="2"/>
  <c r="D271" i="2"/>
  <c r="D267" i="2"/>
  <c r="D266" i="2"/>
  <c r="E273" i="2"/>
  <c r="E269" i="2"/>
  <c r="D264" i="2"/>
  <c r="D263" i="2"/>
  <c r="D262" i="2"/>
  <c r="D261" i="2"/>
  <c r="E250" i="2"/>
  <c r="D249" i="2"/>
  <c r="D248" i="2"/>
  <c r="E247" i="2" s="1"/>
  <c r="D244" i="2"/>
  <c r="D243" i="2"/>
  <c r="D242" i="2"/>
  <c r="D241" i="2"/>
  <c r="C240" i="2"/>
  <c r="D240" i="2" s="1"/>
  <c r="E239" i="2" s="1"/>
  <c r="D235" i="2"/>
  <c r="D234" i="2"/>
  <c r="E258" i="2"/>
  <c r="E245" i="2"/>
  <c r="E246" i="2"/>
  <c r="D238" i="2"/>
  <c r="D237" i="2"/>
  <c r="E236" i="2" s="1"/>
  <c r="E228" i="2"/>
  <c r="D231" i="2"/>
  <c r="D230" i="2"/>
  <c r="D254" i="2"/>
  <c r="D206" i="2"/>
  <c r="D205" i="2"/>
  <c r="D204" i="2"/>
  <c r="E210" i="2"/>
  <c r="E211" i="2"/>
  <c r="D173" i="2"/>
  <c r="C209" i="2"/>
  <c r="E209" i="2" s="1"/>
  <c r="E208" i="2"/>
  <c r="C207" i="2"/>
  <c r="E207" i="2"/>
  <c r="E193" i="2"/>
  <c r="D198" i="2"/>
  <c r="D197" i="2"/>
  <c r="D196" i="2"/>
  <c r="D195" i="2"/>
  <c r="E194" i="2"/>
  <c r="D202" i="2"/>
  <c r="D201" i="2"/>
  <c r="D200" i="2"/>
  <c r="E199" i="2" s="1"/>
  <c r="D176" i="2"/>
  <c r="D175" i="2"/>
  <c r="D174" i="2"/>
  <c r="D192" i="2"/>
  <c r="D191" i="2"/>
  <c r="D190" i="2"/>
  <c r="E171" i="2"/>
  <c r="D185" i="2"/>
  <c r="E182" i="2" s="1"/>
  <c r="D184" i="2"/>
  <c r="D183" i="2"/>
  <c r="D170" i="2"/>
  <c r="E168" i="2" s="1"/>
  <c r="D169" i="2"/>
  <c r="E181" i="2"/>
  <c r="D188" i="2"/>
  <c r="E186" i="2" s="1"/>
  <c r="D187" i="2"/>
  <c r="D180" i="2"/>
  <c r="D179" i="2"/>
  <c r="E178" i="2" s="1"/>
  <c r="E177" i="2"/>
  <c r="D165" i="2"/>
  <c r="D164" i="2"/>
  <c r="E161" i="2" s="1"/>
  <c r="D163" i="2"/>
  <c r="D162" i="2"/>
  <c r="D157" i="2"/>
  <c r="E155" i="2" s="1"/>
  <c r="D156" i="2"/>
  <c r="D150" i="2"/>
  <c r="D149" i="2"/>
  <c r="E147" i="2" s="1"/>
  <c r="D148" i="2"/>
  <c r="E166" i="2"/>
  <c r="E158" i="2"/>
  <c r="E159" i="2"/>
  <c r="E160" i="2"/>
  <c r="E153" i="2"/>
  <c r="E154" i="2"/>
  <c r="E167" i="2"/>
  <c r="C151" i="2"/>
  <c r="E151" i="2" s="1"/>
  <c r="E139" i="2"/>
  <c r="D146" i="2"/>
  <c r="D145" i="2"/>
  <c r="D144" i="2"/>
  <c r="D143" i="2"/>
  <c r="D142" i="2"/>
  <c r="E135" i="2"/>
  <c r="E134" i="2"/>
  <c r="D133" i="2"/>
  <c r="E131" i="2" s="1"/>
  <c r="D132" i="2"/>
  <c r="E98" i="2"/>
  <c r="D130" i="2"/>
  <c r="D129" i="2"/>
  <c r="D128" i="2"/>
  <c r="D127" i="2"/>
  <c r="E126" i="2"/>
  <c r="E4" i="2"/>
  <c r="D121" i="2"/>
  <c r="D120" i="2"/>
  <c r="D119" i="2"/>
  <c r="D118" i="2"/>
  <c r="E99" i="2"/>
  <c r="D84" i="2"/>
  <c r="D83" i="2"/>
  <c r="D80" i="2"/>
  <c r="D79" i="2"/>
  <c r="C109" i="2"/>
  <c r="E109" i="2"/>
  <c r="E114" i="2"/>
  <c r="E94" i="2"/>
  <c r="E100" i="2"/>
  <c r="D107" i="2"/>
  <c r="D106" i="2"/>
  <c r="D105" i="2"/>
  <c r="D104" i="2"/>
  <c r="D103" i="2"/>
  <c r="D102" i="2"/>
  <c r="E115" i="2"/>
  <c r="D87" i="2"/>
  <c r="D86" i="2"/>
  <c r="E85" i="2" s="1"/>
  <c r="D96" i="2"/>
  <c r="E95" i="2" s="1"/>
  <c r="D77" i="2"/>
  <c r="D76" i="2"/>
  <c r="D91" i="2"/>
  <c r="D90" i="2"/>
  <c r="E92" i="2"/>
  <c r="E93" i="2"/>
  <c r="E88" i="2"/>
  <c r="D73" i="2"/>
  <c r="D72" i="2"/>
  <c r="E46" i="2"/>
  <c r="E65" i="2"/>
  <c r="E45" i="2"/>
  <c r="E47" i="2"/>
  <c r="E58" i="2"/>
  <c r="E57" i="2"/>
  <c r="D64" i="2"/>
  <c r="D63" i="2"/>
  <c r="D62" i="2"/>
  <c r="D61" i="2"/>
  <c r="D60" i="2"/>
  <c r="E59" i="2" s="1"/>
  <c r="D44" i="2"/>
  <c r="D43" i="2"/>
  <c r="D42" i="2"/>
  <c r="D41" i="2"/>
  <c r="E40" i="2"/>
  <c r="D55" i="2"/>
  <c r="D54" i="2"/>
  <c r="D53" i="2"/>
  <c r="E52" i="2"/>
  <c r="E74" i="2"/>
  <c r="E49" i="2"/>
  <c r="E50" i="2"/>
  <c r="D70" i="2"/>
  <c r="E66" i="2" s="1"/>
  <c r="D69" i="2"/>
  <c r="D68" i="2"/>
  <c r="D67" i="2"/>
  <c r="E48" i="2"/>
  <c r="E6" i="2"/>
  <c r="D39" i="2"/>
  <c r="D38" i="2"/>
  <c r="D37" i="2"/>
  <c r="D36" i="2"/>
  <c r="D35" i="2"/>
  <c r="D34" i="2"/>
  <c r="D33" i="2"/>
  <c r="D32" i="2"/>
  <c r="D31" i="2"/>
  <c r="D30" i="2"/>
  <c r="D29" i="2"/>
  <c r="D28" i="2"/>
  <c r="D25" i="2"/>
  <c r="D24" i="2"/>
  <c r="D23" i="2"/>
  <c r="D22" i="2"/>
  <c r="D21" i="2"/>
  <c r="D20" i="2"/>
  <c r="D19" i="2"/>
  <c r="D18" i="2"/>
  <c r="D17" i="2"/>
  <c r="D16" i="2"/>
  <c r="D15" i="2"/>
  <c r="E12" i="2" s="1"/>
  <c r="D14" i="2"/>
  <c r="D13" i="2"/>
  <c r="C26" i="2"/>
  <c r="D26" i="2"/>
  <c r="E7" i="2"/>
  <c r="E5" i="2"/>
  <c r="E401" i="2" s="1"/>
  <c r="D10" i="2"/>
  <c r="D11" i="2"/>
  <c r="E8" i="2" s="1"/>
  <c r="E400" i="2" s="1"/>
  <c r="D9" i="2"/>
  <c r="E317" i="2"/>
  <c r="E310" i="2"/>
  <c r="E255" i="2"/>
  <c r="E225" i="2"/>
  <c r="E89" i="2"/>
  <c r="E172" i="2"/>
  <c r="E378" i="2"/>
  <c r="E265" i="2"/>
  <c r="E229" i="2"/>
  <c r="E233" i="2"/>
  <c r="E136" i="2"/>
  <c r="E260" i="2"/>
  <c r="E287" i="2"/>
  <c r="E298" i="2"/>
  <c r="E313" i="2"/>
  <c r="E326" i="2"/>
  <c r="E343" i="2"/>
  <c r="E369" i="2"/>
  <c r="E375" i="2"/>
  <c r="E320" i="2"/>
  <c r="E101" i="2"/>
  <c r="E203" i="2"/>
  <c r="E337" i="2"/>
  <c r="E360" i="2"/>
  <c r="E141" i="2"/>
  <c r="E303" i="2"/>
  <c r="E71" i="2"/>
  <c r="E75" i="2"/>
  <c r="E78" i="2"/>
  <c r="E117" i="2"/>
  <c r="E189" i="2"/>
  <c r="E396" i="2"/>
</calcChain>
</file>

<file path=xl/sharedStrings.xml><?xml version="1.0" encoding="utf-8"?>
<sst xmlns="http://schemas.openxmlformats.org/spreadsheetml/2006/main" count="404" uniqueCount="399">
  <si>
    <t>Abrams Falls Trail</t>
  </si>
  <si>
    <t>Ace Gap Trail</t>
  </si>
  <si>
    <t>Alum Cave Trail</t>
  </si>
  <si>
    <t>Anthony Creek Trail</t>
  </si>
  <si>
    <t>Baskins Creek Trail</t>
  </si>
  <si>
    <t>Baxter Creek Trail</t>
  </si>
  <si>
    <t>Big Creek Trail</t>
  </si>
  <si>
    <t>Beech Gap Trail I</t>
  </si>
  <si>
    <t>Beech Gap Trail II</t>
  </si>
  <si>
    <t>Beard Cane Trail</t>
  </si>
  <si>
    <t>Big Fork Ridge Trail</t>
  </si>
  <si>
    <t>Bone Valley Trail</t>
  </si>
  <si>
    <t>Boogerman Trail</t>
  </si>
  <si>
    <t>Bote Mountain Trail</t>
  </si>
  <si>
    <t>Boulevard Trail</t>
  </si>
  <si>
    <t>Bradley Fork Trail</t>
  </si>
  <si>
    <t>Brushy Mountain Trail</t>
  </si>
  <si>
    <t>Cabin Flats Trail</t>
  </si>
  <si>
    <t>Caldwell Fork Trail</t>
  </si>
  <si>
    <t>Camel Gap Trail</t>
  </si>
  <si>
    <t>Cane Creek Trail</t>
  </si>
  <si>
    <t>Chestnut Branch Trail</t>
  </si>
  <si>
    <t>Chestnut Top Trail</t>
  </si>
  <si>
    <t>Chimney Tops Trail</t>
  </si>
  <si>
    <t>Cold Spring Gap Trail</t>
  </si>
  <si>
    <t>Cooper Road Trail</t>
  </si>
  <si>
    <t>Crooked Arm Ridge Trail</t>
  </si>
  <si>
    <t>Cucumber Gap Trail</t>
  </si>
  <si>
    <t>Curry Mountain Trail</t>
  </si>
  <si>
    <t>Deep Creek Trail</t>
  </si>
  <si>
    <t>Deeplow Gap Trail</t>
  </si>
  <si>
    <t>Dry Sluice Gap Trail</t>
  </si>
  <si>
    <t>Eagle Creek Trail</t>
  </si>
  <si>
    <t>Enloe Creek Trail</t>
  </si>
  <si>
    <t>Finley Cane Trail</t>
  </si>
  <si>
    <t>Flat Creek Trail</t>
  </si>
  <si>
    <t>Fork Ridge Trail</t>
  </si>
  <si>
    <t>Forney Creek Trail</t>
  </si>
  <si>
    <t>Forney Ridge Trail</t>
  </si>
  <si>
    <t>Gabes Mountain Trail</t>
  </si>
  <si>
    <t>Gatlinburg Trail</t>
  </si>
  <si>
    <t>Goldmine Loop Trail</t>
  </si>
  <si>
    <t>Goshen Prong Trail</t>
  </si>
  <si>
    <t>Grapeyard Ridge Trail</t>
  </si>
  <si>
    <t>Grassy Branch Trail</t>
  </si>
  <si>
    <t>Gregory Bald Trail</t>
  </si>
  <si>
    <t>Gregory Ridge Trail</t>
  </si>
  <si>
    <t>Gunter Fork Trail</t>
  </si>
  <si>
    <t>Hannah Mountain Trail</t>
  </si>
  <si>
    <t>Hazel Creek Trail</t>
  </si>
  <si>
    <t>Hemphill Bald Trail</t>
  </si>
  <si>
    <t>Hughes Ridge Trail</t>
  </si>
  <si>
    <t>Huskey Gap Trail</t>
  </si>
  <si>
    <t>Hyatt Ridge Trail</t>
  </si>
  <si>
    <t>Indian Creek Motor Trail</t>
  </si>
  <si>
    <t>Indian Creek Trail</t>
  </si>
  <si>
    <t>Indian Grave Gap Trail</t>
  </si>
  <si>
    <t>Jakes Creek Trail</t>
  </si>
  <si>
    <t>Jonas Creek Trail</t>
  </si>
  <si>
    <t>Jenkins Ridge Trail</t>
  </si>
  <si>
    <t>Kanati Fork Trail</t>
  </si>
  <si>
    <t>Kephart Prong Trail</t>
  </si>
  <si>
    <t>Laurel Falls Trail</t>
  </si>
  <si>
    <t>Lead Cove Trail</t>
  </si>
  <si>
    <t>Little Bottoms Trail</t>
  </si>
  <si>
    <t>Little River Trail</t>
  </si>
  <si>
    <t>Long Bunk Trail</t>
  </si>
  <si>
    <t>Loop Trail</t>
  </si>
  <si>
    <t>Lost Cove Trail</t>
  </si>
  <si>
    <t>Low Gap Trail I</t>
  </si>
  <si>
    <t>Low Gap Trail II</t>
  </si>
  <si>
    <t>Lumber Ridge Trail</t>
  </si>
  <si>
    <t>Maddron Bald Trail</t>
  </si>
  <si>
    <t>Martins Gap Trail</t>
  </si>
  <si>
    <t>McKee Branch Trail</t>
  </si>
  <si>
    <t>Meigs Creek Trail</t>
  </si>
  <si>
    <t>Meigs Mountain Trail</t>
  </si>
  <si>
    <t>Metcalf Bottoms Trail</t>
  </si>
  <si>
    <t>Middle Prong Trail</t>
  </si>
  <si>
    <t>Mingus Creek Trail</t>
  </si>
  <si>
    <t>Miry Ridge Trail</t>
  </si>
  <si>
    <t>Mount Cammerer Trail</t>
  </si>
  <si>
    <t>Mount Sterling Ridge Trail</t>
  </si>
  <si>
    <t>Mount Sterling Trail</t>
  </si>
  <si>
    <t>Newton Bald Trail</t>
  </si>
  <si>
    <t>Noland Creek Trail</t>
  </si>
  <si>
    <t>Noland Divide Trail</t>
  </si>
  <si>
    <t>Old Settlers Trail</t>
  </si>
  <si>
    <t>Old Sugarlands Trail</t>
  </si>
  <si>
    <t>Palmer Creek Trail</t>
  </si>
  <si>
    <t>Panther Creek Trail</t>
  </si>
  <si>
    <t>Pole Road Creek Trail</t>
  </si>
  <si>
    <t>Porters Creek Trail</t>
  </si>
  <si>
    <t>Pretty Hollow Gap Trail</t>
  </si>
  <si>
    <t>Rabbit Creek Trail</t>
  </si>
  <si>
    <t>Rainbow Falls Trail</t>
  </si>
  <si>
    <t>Rich Mountain Loop Trail</t>
  </si>
  <si>
    <t>Rich Mountain Trail</t>
  </si>
  <si>
    <t>Road Prong Trail</t>
  </si>
  <si>
    <t>Rough Creek Trail</t>
  </si>
  <si>
    <t>Rough Fork Trail</t>
  </si>
  <si>
    <t>Roundtop Trail</t>
  </si>
  <si>
    <t>Russell Field Trail</t>
  </si>
  <si>
    <t>Schoolhouse Gap Trail</t>
  </si>
  <si>
    <t>Smokemont Loop Trail</t>
  </si>
  <si>
    <t>Snake Den Ridge Trail</t>
  </si>
  <si>
    <t>Springhouse Branch Trail</t>
  </si>
  <si>
    <t>Sugarland Mountain Trail</t>
  </si>
  <si>
    <t>Sunkota Ridge Trail</t>
  </si>
  <si>
    <t>Swallow Fork Trail</t>
  </si>
  <si>
    <t>Sweat Heifer Creek Trail</t>
  </si>
  <si>
    <t>Thomas Divide Trail</t>
  </si>
  <si>
    <t>Trillium Gap Trail</t>
  </si>
  <si>
    <t>Tunnel Bypass Trail</t>
  </si>
  <si>
    <t>Turkeypen Ridge Trail</t>
  </si>
  <si>
    <t>Twentymile Loop Trail</t>
  </si>
  <si>
    <t>Twentymile Trail</t>
  </si>
  <si>
    <t>Twin Creeks Trail</t>
  </si>
  <si>
    <t>Welch Ridge Trail</t>
  </si>
  <si>
    <t>West Prong Trail</t>
  </si>
  <si>
    <t>Wet Bottom Trail</t>
  </si>
  <si>
    <t>Wolf Ridge Trail</t>
  </si>
  <si>
    <t>Deep Creek Horse Trail</t>
  </si>
  <si>
    <t>Albright Grove Loop</t>
  </si>
  <si>
    <t>Ollie Cove</t>
  </si>
  <si>
    <t>Crib Gap - Russell Field</t>
  </si>
  <si>
    <t>Russell Field - Bote Mountain</t>
  </si>
  <si>
    <t>West Prong - Finley Cane</t>
  </si>
  <si>
    <t>Finley Cane - Lead Cove</t>
  </si>
  <si>
    <t>Lead Cove - Anthony Creek</t>
  </si>
  <si>
    <t>Anthony Creek - AT</t>
  </si>
  <si>
    <t>Little Bottoms - Gold Mine</t>
  </si>
  <si>
    <t>Gold Mine - Cane Creek</t>
  </si>
  <si>
    <t>Cane Creek - Beard Cane</t>
  </si>
  <si>
    <t>Beard Cane - Wet Bottoms</t>
  </si>
  <si>
    <t>Gold Mine Trail</t>
  </si>
  <si>
    <t>Little River - Camp #23</t>
  </si>
  <si>
    <t>Camp #23 - AT</t>
  </si>
  <si>
    <t>Greenbrier Ridge Trail</t>
  </si>
  <si>
    <t>Long Hungry Ridge - AT</t>
  </si>
  <si>
    <t>Sugarland Mountain - Little River</t>
  </si>
  <si>
    <t>Rich Mountain - Scott Mountain</t>
  </si>
  <si>
    <t>Cucumber Gap - Meigs Mountain</t>
  </si>
  <si>
    <t>Meigs Mountain - Miry Ridge</t>
  </si>
  <si>
    <t>Little Greenbrier - Cove Mountain</t>
  </si>
  <si>
    <t>Little Brier Gap Trail</t>
  </si>
  <si>
    <t>Little Greenbrier Trail</t>
  </si>
  <si>
    <t>Little Brier Gap - Laurel Falls</t>
  </si>
  <si>
    <t>Cucumber Gap - Huskey Gap</t>
  </si>
  <si>
    <t>Huskey Gap - Goshen Prong</t>
  </si>
  <si>
    <t>Goshen Prong - Rough Creek</t>
  </si>
  <si>
    <t>Lower Mt. Cammerer - AT</t>
  </si>
  <si>
    <t>Lower Mount Cammerer Trail</t>
  </si>
  <si>
    <t>Low Gap II - AT</t>
  </si>
  <si>
    <t>Lynn Camp Prong Trail</t>
  </si>
  <si>
    <t>Old Settlers - Albright Grove I</t>
  </si>
  <si>
    <t>Albright Grove I - Albright Grove II</t>
  </si>
  <si>
    <t>Albright Grove II - Snake Den Ridge</t>
  </si>
  <si>
    <t>Curry Mountain - Lumber Ridge</t>
  </si>
  <si>
    <t>Jakes Creek - Lynn Camp Prong</t>
  </si>
  <si>
    <t>Lynn Camp Prong - AT</t>
  </si>
  <si>
    <t>Bull Head - Rainbow Falls</t>
  </si>
  <si>
    <t>Bull Head - Alum Cave</t>
  </si>
  <si>
    <t>Alum Cave - LeConte Lodge</t>
  </si>
  <si>
    <t>Ramsay Cascades Trail</t>
  </si>
  <si>
    <t>Turkeypen Ridge - Chestnut Top</t>
  </si>
  <si>
    <t>Chestnut Top - Scott Mountain</t>
  </si>
  <si>
    <t>Maddron Bald - AT</t>
  </si>
  <si>
    <t>Spur - Brushy Mountain</t>
  </si>
  <si>
    <t>Brushy Mountain - LeConte</t>
  </si>
  <si>
    <t>Crib Gap - Schoolhouse Gap</t>
  </si>
  <si>
    <t>Balsam Mountain Trail</t>
  </si>
  <si>
    <t>Beech Gap I - Mt. Sterling Ridge</t>
  </si>
  <si>
    <t>Mt. Sterling Ridge - Gunter Fork</t>
  </si>
  <si>
    <t>Gunter Fork - AT</t>
  </si>
  <si>
    <t xml:space="preserve">Bear Creek Trail </t>
  </si>
  <si>
    <t>Swallow Fork - Low Gap I</t>
  </si>
  <si>
    <t>Chasteen Creek - Smokemont Loop</t>
  </si>
  <si>
    <t>Smokemont Loop - Cabin Flats</t>
  </si>
  <si>
    <t>Cabin Flats - Hughes Ridge</t>
  </si>
  <si>
    <t>Bradley Fork - Dry Sluice Gap</t>
  </si>
  <si>
    <t>Boogerman N - Boogerman S</t>
  </si>
  <si>
    <t>McKee Branch - Hemphill Bald</t>
  </si>
  <si>
    <t>Hemphill Bald - Rough Fork</t>
  </si>
  <si>
    <t>Cataloochie Divide Trail</t>
  </si>
  <si>
    <t>Fork Ridge - Pole Road Creek</t>
  </si>
  <si>
    <t>Pole Road Creek - Martins Gap</t>
  </si>
  <si>
    <t>Martins Gap - Loop</t>
  </si>
  <si>
    <t>Indian Creek - Indian Creek Motor</t>
  </si>
  <si>
    <t>Indian Creek Motor - Thomas Divide</t>
  </si>
  <si>
    <t>Thomas Divide - Cooper Creek</t>
  </si>
  <si>
    <t>Cooper Creek - Mingus Creek</t>
  </si>
  <si>
    <t>Cabin Flats - Grassy Branch</t>
  </si>
  <si>
    <t>Grassy Branch - AT</t>
  </si>
  <si>
    <t>Forney Ridge - Jonas Creek</t>
  </si>
  <si>
    <t>Jonas Creek - Springhouse Branch</t>
  </si>
  <si>
    <t>Bear Creek - Lakeshore</t>
  </si>
  <si>
    <t>Dome Bypass - Forney Creek</t>
  </si>
  <si>
    <t>Lakeshore - Jenkins Ridge</t>
  </si>
  <si>
    <t>Jenkins Ridge - Bone Valley</t>
  </si>
  <si>
    <t>Bone Valley - Cold Spring Gap</t>
  </si>
  <si>
    <t>Cold Spring Gap - Welch Ridge</t>
  </si>
  <si>
    <t>Cataloochee Divide - Caldwell Fork</t>
  </si>
  <si>
    <t>Chasteen Creek - Enloe Creek</t>
  </si>
  <si>
    <t>Enloe Creek - Bradley Fork</t>
  </si>
  <si>
    <t>Bradley Fork - AT</t>
  </si>
  <si>
    <t>Enloe Creek - Beech Gap II</t>
  </si>
  <si>
    <t>Deep Creek - Stonepile Gap</t>
  </si>
  <si>
    <t>Stonepile Gap - Loop</t>
  </si>
  <si>
    <t>Loop - Deeplow Gap</t>
  </si>
  <si>
    <t>Deeplow Gap - Martins Gap</t>
  </si>
  <si>
    <t>Pretty Hollow Gap - Long Bunk</t>
  </si>
  <si>
    <t>Long Hungry Ridge Trail</t>
  </si>
  <si>
    <t>Indian Creek - Sunkota Ridge</t>
  </si>
  <si>
    <t>Sunkota Ridge - Deep Creek</t>
  </si>
  <si>
    <t>Deeplow Gap - Newton Bald</t>
  </si>
  <si>
    <t>Mt. Sterling - Pretty Hollow Gap</t>
  </si>
  <si>
    <t>Long Bunk - Mt. Sterling Ridge</t>
  </si>
  <si>
    <t>Mt. Sterling Ridge - Tower</t>
  </si>
  <si>
    <t>Mingus Creek - Thomas Divide</t>
  </si>
  <si>
    <t>Springhouse Branch - Noland Divide</t>
  </si>
  <si>
    <t>Oconaluftee River Trail</t>
  </si>
  <si>
    <t>Little Cataloochee - Palmer Creek</t>
  </si>
  <si>
    <t>Palmer Creek - Pretty Hollow Gap</t>
  </si>
  <si>
    <t>Caldwell Fork - Heintooga Road</t>
  </si>
  <si>
    <t>Forney Creek - Forney Ridge</t>
  </si>
  <si>
    <t>Forney Ridge - Noland Creek</t>
  </si>
  <si>
    <t>Stone Pile Gap Trail</t>
  </si>
  <si>
    <t>Loop - Martins Gap</t>
  </si>
  <si>
    <t>Martins Gap - Thomas Divide</t>
  </si>
  <si>
    <t>Kanati Fork - Sunkota Ridge</t>
  </si>
  <si>
    <t>Sunkota Ridge - Newton Bald</t>
  </si>
  <si>
    <t>Newton Bald - Deeplow Gap</t>
  </si>
  <si>
    <t>Deeplow Gap - Indian Creek Motor</t>
  </si>
  <si>
    <t>Indian Creek Motor - Stone Pile Gap</t>
  </si>
  <si>
    <t>Tow String Trail</t>
  </si>
  <si>
    <t>Goldmine Loop - Lakeshore</t>
  </si>
  <si>
    <t>Wolf Ridge - Twentymile Loop</t>
  </si>
  <si>
    <t>Twentymile Loop - AT</t>
  </si>
  <si>
    <t>AT- Hazel Creek</t>
  </si>
  <si>
    <t>Hazel Creek - Jonas Creek</t>
  </si>
  <si>
    <t>Jonas Creek - Bear Creek</t>
  </si>
  <si>
    <t>Bear Creek - High Rocks</t>
  </si>
  <si>
    <t>High Rocks - Cold Spring Gap</t>
  </si>
  <si>
    <t>Whiteoak Branch Trail</t>
  </si>
  <si>
    <t>Twentymile - Twentymile Loop</t>
  </si>
  <si>
    <t>Lost Cove - Gregory Bald (Doe Knob)</t>
  </si>
  <si>
    <t xml:space="preserve">Russell Field - Eagle Creek </t>
  </si>
  <si>
    <t>Greenbrier Ridge - Miry Ridge</t>
  </si>
  <si>
    <t>Miry Ridge - Welch Ridge</t>
  </si>
  <si>
    <t>Welch Ridge - Goshen Prong</t>
  </si>
  <si>
    <t>Goshen Prong - Clingmans Bypass</t>
  </si>
  <si>
    <t>Sweat Heifer - Boulevard</t>
  </si>
  <si>
    <t>Hughes Ridge - Balsam Mountain</t>
  </si>
  <si>
    <t>Balsam Mountain - Snake Den Ridge</t>
  </si>
  <si>
    <t>Snake Den Ridge - Camel Gap</t>
  </si>
  <si>
    <t>Camel Gap - Low Gap</t>
  </si>
  <si>
    <t>Low Gap - Mt. Cammerer</t>
  </si>
  <si>
    <t>Mt. Cammerer - Lower Mt. Cammerer</t>
  </si>
  <si>
    <t>Appalachian Trail</t>
  </si>
  <si>
    <t>Lakeshore Trail</t>
  </si>
  <si>
    <t>Trail Totals</t>
  </si>
  <si>
    <t>Section Miles</t>
  </si>
  <si>
    <t xml:space="preserve">Great Smoky Mountains National Park </t>
  </si>
  <si>
    <t>Date Completed</t>
  </si>
  <si>
    <t>Notes</t>
  </si>
  <si>
    <t>Trails</t>
  </si>
  <si>
    <t>Jenkins Ridge - Greenbrier Ridge</t>
  </si>
  <si>
    <t>Boulevard - Dry Sluice Gap</t>
  </si>
  <si>
    <t xml:space="preserve">Dry Sluice - Hughes Ridge </t>
  </si>
  <si>
    <t>Parsons Branch Road - Wolf Ridge</t>
  </si>
  <si>
    <t>Wolf Ridge - Gregory Ridge</t>
  </si>
  <si>
    <t>Gregory Ridge - Long Hungry Ridge</t>
  </si>
  <si>
    <t>High Rocks Trail</t>
  </si>
  <si>
    <t>Hazel Creek/Proctor Bridge - Eagle Creek</t>
  </si>
  <si>
    <t>Hazel Creek Trail Access to Fontana Lake Landing</t>
  </si>
  <si>
    <t>Cosby Campground - Lower Mt. Cammerer</t>
  </si>
  <si>
    <t>Jakes Creek - Curry Mountain</t>
  </si>
  <si>
    <t>Tremont Road - Panther Creek</t>
  </si>
  <si>
    <t>Panther Creek - Greenbrier Ridge</t>
  </si>
  <si>
    <t>Twentymile Loop - Gregory Bald</t>
  </si>
  <si>
    <t>Sugarland Mountain - Road Prong</t>
  </si>
  <si>
    <t>Lower Mt. Cammerer - Chestnut Branch</t>
  </si>
  <si>
    <t>Chestnut Branch - Davenport Gap</t>
  </si>
  <si>
    <t>Cosby Campground Trails</t>
  </si>
  <si>
    <t>Crooked Arm Ridge - Indian Grave Gap</t>
  </si>
  <si>
    <t>Hatcher Mountain Trail - Rabbit Creek Trail</t>
  </si>
  <si>
    <t>Whiteoak Branch - Forney Creek/CS #74</t>
  </si>
  <si>
    <t>Forney Creek/CS #74 - Chambers Creek/CS #98</t>
  </si>
  <si>
    <t>Rough Creek - AT</t>
  </si>
  <si>
    <t>Cades Cove Picnic Area - Crib Gap</t>
  </si>
  <si>
    <t xml:space="preserve">Gregory Bald (Doe Knob) - Russell Field </t>
  </si>
  <si>
    <t>Fontana/Lakeview Drive West - Lost Cove</t>
  </si>
  <si>
    <t>Balsam Mountain Road - Beech Gap I</t>
  </si>
  <si>
    <t>Big Creek Park Road - Swallow Fork</t>
  </si>
  <si>
    <t>Laurel Creek Road - West Prong</t>
  </si>
  <si>
    <t>Trillium Gap - Summit of Brushy Mountain</t>
  </si>
  <si>
    <t>Dry Sluice Gap - CS #49</t>
  </si>
  <si>
    <t>Cataloochee Road - Boogerman N</t>
  </si>
  <si>
    <t>Big Creek/CS #36 - Gunter Fork</t>
  </si>
  <si>
    <t>Cove Creek Mountain Road - McKee Branch</t>
  </si>
  <si>
    <t>Clingmans Dome Bypass Trail</t>
  </si>
  <si>
    <t>Clingmans Dome Nature Trail (asphalt)</t>
  </si>
  <si>
    <t>Clingmans Dome Tower - Sugarland Mountain</t>
  </si>
  <si>
    <t>Clingmans Dome Bypass - Clingmans Dome Tower</t>
  </si>
  <si>
    <t>Abrams Creek Campground - Little Bottoms</t>
  </si>
  <si>
    <t>Wet Bottoms - Cades Cove Loop Road</t>
  </si>
  <si>
    <t>Newfound Gap Road - Fork Ridge</t>
  </si>
  <si>
    <t>Springhouse Branch - White Oak Branch</t>
  </si>
  <si>
    <t>White Oak Branch - Bear Creek</t>
  </si>
  <si>
    <t>Clingmans Dome Parking Area - Dome Bypass</t>
  </si>
  <si>
    <t>Forney Creek - Springhouse Branch</t>
  </si>
  <si>
    <t xml:space="preserve">Low Gap I - Camel Gap/CS #36 </t>
  </si>
  <si>
    <t>Rabbit Creek Trail - Parson Branch Road</t>
  </si>
  <si>
    <t>Heintooga Road - Cataloochee Divide</t>
  </si>
  <si>
    <t>Newfound Gap Road - Sugarland Mountain</t>
  </si>
  <si>
    <t>Straight Fork Road - Enloe Creek</t>
  </si>
  <si>
    <t>Rich Mountain Loop - Rich Mountain</t>
  </si>
  <si>
    <t>Rich MountainRoad - Rich Mountain Loop</t>
  </si>
  <si>
    <t>Elkmont Road - Cucumber Gap</t>
  </si>
  <si>
    <t>Lost Cove - Fontana/Lakeview Drive West</t>
  </si>
  <si>
    <t>Little River Road - Little Greenbrier</t>
  </si>
  <si>
    <t>Little Cataloochee Trail</t>
  </si>
  <si>
    <t>Long Bunk - Old NC 284 Road</t>
  </si>
  <si>
    <t>Wear Cove Gap Road - Little Brier Gap</t>
  </si>
  <si>
    <t>Cosby Campground - Low Gap II</t>
  </si>
  <si>
    <t>Laurel Springs Road - Old Settlers</t>
  </si>
  <si>
    <t>Newfound Gap Road - Deeplow Gap</t>
  </si>
  <si>
    <t>Pretty Hollow Gap - Balsam Mountain</t>
  </si>
  <si>
    <t>Old NC 284 Road - Long Bunk</t>
  </si>
  <si>
    <t>Newfound Gap Road - Mingus Creek</t>
  </si>
  <si>
    <t>Camp #66 - Lakeview Drive East</t>
  </si>
  <si>
    <t>Lakeview Drive East - Springhouse Branch</t>
  </si>
  <si>
    <t>West Deep Creek Road - Pole Road Creek</t>
  </si>
  <si>
    <t>Pole Road Creek - Clingmans Dome Road</t>
  </si>
  <si>
    <t>Newfound Gap Road - Bull Head</t>
  </si>
  <si>
    <t>Greenbrier Road - Brushy Mountain</t>
  </si>
  <si>
    <t>Brushy Mountain - CS #31</t>
  </si>
  <si>
    <t>Rough Creek - CS #30</t>
  </si>
  <si>
    <t>Chambers Creek/CS #98 - Pilkey Creek</t>
  </si>
  <si>
    <t>Beech Gap II - CS #44</t>
  </si>
  <si>
    <t>Smokemont Campground - Chasteen Creek</t>
  </si>
  <si>
    <t>Cataloochee Road - Little Cataloochee</t>
  </si>
  <si>
    <t>Abrams Creek Ranger Station - Hannah Mountain</t>
  </si>
  <si>
    <t>Hannah Mountain - Cades Cove</t>
  </si>
  <si>
    <t>Cades Cove Loop Road - Crooked Arm Ridge</t>
  </si>
  <si>
    <t>Cataloochee Road - Caldwell Fork</t>
  </si>
  <si>
    <t>Laurel River Road - Turkeypen Ridge</t>
  </si>
  <si>
    <t>Cosby Campground - Maddron Bald</t>
  </si>
  <si>
    <t>Little River Road - Huskey Gap</t>
  </si>
  <si>
    <t>Newfound Gap Road - Kanati Fork</t>
  </si>
  <si>
    <t>Stone Pile Gap - Tom Branch Road</t>
  </si>
  <si>
    <t>Cherokee Orchard Road - Baskins Creek</t>
  </si>
  <si>
    <t>Lakeview Drive East - Goldmine Loop</t>
  </si>
  <si>
    <t>Laurel River Road - Crib Gap</t>
  </si>
  <si>
    <t>Twentymile Ranger Station- Wolf Ridge</t>
  </si>
  <si>
    <t>Cove Mountain Trail (to tower)</t>
  </si>
  <si>
    <t>Mileages primarily from National Geographic Topo Maps (316 &amp; 317)</t>
  </si>
  <si>
    <t>Porter's Creek - Trillium Gap</t>
  </si>
  <si>
    <t>Benton MacKaye Connector Trail in Smokemont/Smokemont Stables Trail (Bradley Fork to Church Parking at Entrance)</t>
  </si>
  <si>
    <t>Pilkey Creek to Ollie Cove Trail</t>
  </si>
  <si>
    <t>Ollie Cove Trail to Hazel Creek/Proctor Bridge</t>
  </si>
  <si>
    <t>Eagle Creek - CS #90</t>
  </si>
  <si>
    <t>CS #90 - Lost Cove</t>
  </si>
  <si>
    <t>Juney Whank Falls Trail (Deep Creek parking to falls and back to Deep Creek Trail)</t>
  </si>
  <si>
    <t>Eagle Creek - Bote Mountain</t>
  </si>
  <si>
    <t>Bote Mountain - Jenkins Ridge</t>
  </si>
  <si>
    <t>Hatcher Mountain Trail (Little Bottoms - Cooper Road)</t>
  </si>
  <si>
    <t>Cooper Road - Hatcher Mountain</t>
  </si>
  <si>
    <t>Hatcher Mountain - Abrahms Falls Trail</t>
  </si>
  <si>
    <t>Spruce Mountain Trail (to CS42)</t>
  </si>
  <si>
    <t>Chasteen Creek Trail</t>
  </si>
  <si>
    <t>Tunnel Bypass - Goldmine Loop</t>
  </si>
  <si>
    <t>Lakeview Drive East - Tunnel Bypass</t>
  </si>
  <si>
    <t>Newfound Gap Road - Road Prong</t>
  </si>
  <si>
    <t>Anthony Creek - Turkeypen Ridge</t>
  </si>
  <si>
    <t>Turkeypen Ridge - Finley Cane (through tunnel)</t>
  </si>
  <si>
    <t xml:space="preserve">Crib Gap Trail </t>
  </si>
  <si>
    <t>Boogerman S - Big Fork</t>
  </si>
  <si>
    <t>Big Fork - McKee Branch</t>
  </si>
  <si>
    <t>Juney Whank - West Deep Creek Road</t>
  </si>
  <si>
    <t>Indian Creek - Juney Whank</t>
  </si>
  <si>
    <t>Deep Creek Horse  - Indian Creek</t>
  </si>
  <si>
    <t>Loop - Deep Creek Horse</t>
  </si>
  <si>
    <t>Bote Mountain - Crib Gap</t>
  </si>
  <si>
    <t>Crib Gap - Lead Cove</t>
  </si>
  <si>
    <t>Cherokee Orchard Road - Trillium Gap</t>
  </si>
  <si>
    <t>Trillium Gap - Bull Head</t>
  </si>
  <si>
    <t>Baskins Creek - Spur to Roaring Fork Parking</t>
  </si>
  <si>
    <t xml:space="preserve">Roaring Fork Parking Spur </t>
  </si>
  <si>
    <t>Road Prong - Newfound Gap Parking Lot</t>
  </si>
  <si>
    <t>Newfound GapParking Lot - Sweat Heifer</t>
  </si>
  <si>
    <t>Primary source data (feet)</t>
  </si>
  <si>
    <t>Goldmine Loop - Whiteoak Branch</t>
  </si>
  <si>
    <t>Road Prong - Chimneys Summit Viewpoint</t>
  </si>
  <si>
    <t>Scott Mountain Trail (closed, open to CS6)</t>
  </si>
  <si>
    <t>Huskey Gap - Rough Creek (closed)</t>
  </si>
  <si>
    <t>Displayed on $1 GSMNP map: 2021</t>
  </si>
  <si>
    <t xml:space="preserve">Bull Head Trail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</si>
</sst>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0" x14ac:knownFonts="1">
    <font>
      <sz val="10"/>
      <name val="Arial"/>
    </font>
    <font>
      <sz val="8"/>
      <name val="Arial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165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1" xfId="0" applyFont="1" applyBorder="1"/>
    <xf numFmtId="0" fontId="4" fillId="0" borderId="1" xfId="0" applyFont="1" applyBorder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5" fillId="0" borderId="3" xfId="0" applyFont="1" applyBorder="1" applyAlignment="1">
      <alignment horizontal="left"/>
    </xf>
    <xf numFmtId="0" fontId="4" fillId="0" borderId="3" xfId="0" applyFont="1" applyBorder="1" applyAlignment="1">
      <alignment vertical="center"/>
    </xf>
    <xf numFmtId="0" fontId="5" fillId="0" borderId="3" xfId="0" applyFont="1" applyBorder="1"/>
    <xf numFmtId="165" fontId="7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/>
    </xf>
    <xf numFmtId="165" fontId="6" fillId="2" borderId="2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4" fillId="0" borderId="3" xfId="0" quotePrefix="1" applyFont="1" applyBorder="1" applyAlignment="1">
      <alignment horizontal="left" vertical="center"/>
    </xf>
    <xf numFmtId="0" fontId="5" fillId="0" borderId="3" xfId="0" quotePrefix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165" fontId="6" fillId="2" borderId="3" xfId="0" applyNumberFormat="1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>
      <alignment horizontal="left"/>
    </xf>
    <xf numFmtId="0" fontId="4" fillId="0" borderId="3" xfId="0" quotePrefix="1" applyFont="1" applyFill="1" applyBorder="1" applyAlignment="1">
      <alignment horizontal="left" vertical="center"/>
    </xf>
    <xf numFmtId="0" fontId="5" fillId="0" borderId="3" xfId="0" applyFont="1" applyFill="1" applyBorder="1"/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5" fillId="0" borderId="2" xfId="0" applyFont="1" applyBorder="1"/>
    <xf numFmtId="0" fontId="4" fillId="0" borderId="0" xfId="0" applyFont="1" applyFill="1"/>
    <xf numFmtId="0" fontId="3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9"/>
  <sheetViews>
    <sheetView tabSelected="1" topLeftCell="A359" zoomScaleNormal="100" zoomScalePageLayoutView="50" workbookViewId="0">
      <selection sqref="A1:G1"/>
    </sheetView>
  </sheetViews>
  <sheetFormatPr baseColWidth="10" defaultRowHeight="14" x14ac:dyDescent="0.15"/>
  <cols>
    <col min="1" max="1" width="8.83203125" customWidth="1"/>
    <col min="2" max="2" width="68.5" customWidth="1"/>
    <col min="3" max="3" width="16.5" style="78" hidden="1" customWidth="1"/>
    <col min="4" max="4" width="24.6640625" customWidth="1"/>
    <col min="5" max="5" width="24.6640625" style="42" customWidth="1"/>
    <col min="6" max="6" width="26.6640625" customWidth="1"/>
    <col min="7" max="7" width="37.83203125" customWidth="1"/>
    <col min="8" max="256" width="8.83203125" customWidth="1"/>
  </cols>
  <sheetData>
    <row r="1" spans="1:7" ht="20" x14ac:dyDescent="0.2">
      <c r="A1" s="82" t="s">
        <v>263</v>
      </c>
      <c r="B1" s="82"/>
      <c r="C1" s="82"/>
      <c r="D1" s="82"/>
      <c r="E1" s="82"/>
      <c r="F1" s="82"/>
      <c r="G1" s="82"/>
    </row>
    <row r="2" spans="1:7" x14ac:dyDescent="0.15">
      <c r="A2" s="83" t="s">
        <v>266</v>
      </c>
      <c r="B2" s="83"/>
      <c r="C2" s="62"/>
      <c r="D2" s="31" t="s">
        <v>262</v>
      </c>
      <c r="E2" s="44" t="s">
        <v>261</v>
      </c>
    </row>
    <row r="3" spans="1:7" ht="13" x14ac:dyDescent="0.15">
      <c r="A3" s="80" t="s">
        <v>397</v>
      </c>
      <c r="B3" s="80"/>
      <c r="C3" s="61" t="s">
        <v>392</v>
      </c>
      <c r="D3" s="81" t="s">
        <v>357</v>
      </c>
      <c r="E3" s="81"/>
      <c r="F3" s="43" t="s">
        <v>264</v>
      </c>
      <c r="G3" s="43" t="s">
        <v>265</v>
      </c>
    </row>
    <row r="4" spans="1:7" x14ac:dyDescent="0.15">
      <c r="A4" s="29" t="s">
        <v>0</v>
      </c>
      <c r="B4" s="28"/>
      <c r="C4" s="66">
        <v>22416</v>
      </c>
      <c r="D4" s="33"/>
      <c r="E4" s="14">
        <f>C4/5280</f>
        <v>4.2454545454545451</v>
      </c>
      <c r="F4" s="45"/>
      <c r="G4" s="45"/>
    </row>
    <row r="5" spans="1:7" x14ac:dyDescent="0.15">
      <c r="A5" s="11" t="s">
        <v>1</v>
      </c>
      <c r="B5" s="12"/>
      <c r="C5" s="64">
        <v>29757</v>
      </c>
      <c r="D5" s="36"/>
      <c r="E5" s="14">
        <f>C5/5280</f>
        <v>5.6357954545454545</v>
      </c>
      <c r="F5" s="45"/>
      <c r="G5" s="45"/>
    </row>
    <row r="6" spans="1:7" x14ac:dyDescent="0.15">
      <c r="A6" s="11" t="s">
        <v>123</v>
      </c>
      <c r="B6" s="12"/>
      <c r="C6" s="64">
        <v>3507</v>
      </c>
      <c r="D6" s="36"/>
      <c r="E6" s="14">
        <f>C6/5280</f>
        <v>0.66420454545454544</v>
      </c>
      <c r="F6" s="45"/>
      <c r="G6" s="45"/>
    </row>
    <row r="7" spans="1:7" x14ac:dyDescent="0.15">
      <c r="A7" s="11" t="s">
        <v>2</v>
      </c>
      <c r="B7" s="12"/>
      <c r="C7" s="67">
        <v>26500</v>
      </c>
      <c r="D7" s="34"/>
      <c r="E7" s="14">
        <f>C7/5280</f>
        <v>5.0189393939393936</v>
      </c>
      <c r="F7" s="47"/>
      <c r="G7" s="47"/>
    </row>
    <row r="8" spans="1:7" x14ac:dyDescent="0.15">
      <c r="A8" s="3" t="s">
        <v>3</v>
      </c>
      <c r="B8" s="2"/>
      <c r="C8" s="68"/>
      <c r="D8" s="7"/>
      <c r="E8" s="37">
        <f>SUM(D9:D11)</f>
        <v>3.5590909090909091</v>
      </c>
      <c r="F8" s="46"/>
      <c r="G8" s="46"/>
    </row>
    <row r="9" spans="1:7" x14ac:dyDescent="0.15">
      <c r="A9" s="3"/>
      <c r="B9" s="2" t="s">
        <v>290</v>
      </c>
      <c r="C9" s="68">
        <v>1151</v>
      </c>
      <c r="D9" s="15">
        <f>C9/5280</f>
        <v>0.21799242424242424</v>
      </c>
      <c r="E9" s="39"/>
    </row>
    <row r="10" spans="1:7" x14ac:dyDescent="0.15">
      <c r="A10" s="8"/>
      <c r="B10" s="9" t="s">
        <v>125</v>
      </c>
      <c r="C10" s="65">
        <v>7475</v>
      </c>
      <c r="D10" s="15">
        <f t="shared" ref="D10:D44" si="0">C10/5280</f>
        <v>1.415719696969697</v>
      </c>
      <c r="E10" s="39"/>
    </row>
    <row r="11" spans="1:7" x14ac:dyDescent="0.15">
      <c r="A11" s="10"/>
      <c r="B11" s="6" t="s">
        <v>126</v>
      </c>
      <c r="C11" s="67">
        <v>10166</v>
      </c>
      <c r="D11" s="15">
        <f t="shared" si="0"/>
        <v>1.9253787878787878</v>
      </c>
      <c r="E11" s="13"/>
    </row>
    <row r="12" spans="1:7" x14ac:dyDescent="0.15">
      <c r="A12" s="25" t="s">
        <v>259</v>
      </c>
      <c r="B12" s="25"/>
      <c r="C12" s="69"/>
      <c r="D12" s="7"/>
      <c r="E12" s="41">
        <f>SUM(D13:D39)</f>
        <v>71.685037878787895</v>
      </c>
      <c r="F12" s="45"/>
      <c r="G12" s="45"/>
    </row>
    <row r="13" spans="1:7" x14ac:dyDescent="0.15">
      <c r="A13" s="25"/>
      <c r="B13" s="59" t="s">
        <v>292</v>
      </c>
      <c r="C13" s="70">
        <v>19542</v>
      </c>
      <c r="D13" s="15">
        <f t="shared" si="0"/>
        <v>3.7011363636363637</v>
      </c>
      <c r="E13" s="32"/>
    </row>
    <row r="14" spans="1:7" x14ac:dyDescent="0.15">
      <c r="A14" s="25"/>
      <c r="B14" s="59" t="s">
        <v>246</v>
      </c>
      <c r="C14" s="70">
        <v>16481</v>
      </c>
      <c r="D14" s="15">
        <f t="shared" si="0"/>
        <v>3.1214015151515153</v>
      </c>
      <c r="E14" s="32"/>
    </row>
    <row r="15" spans="1:7" x14ac:dyDescent="0.15">
      <c r="A15" s="25"/>
      <c r="B15" s="59" t="s">
        <v>291</v>
      </c>
      <c r="C15" s="70">
        <v>33603</v>
      </c>
      <c r="D15" s="15">
        <f t="shared" si="0"/>
        <v>6.3642045454545455</v>
      </c>
      <c r="E15" s="32"/>
    </row>
    <row r="16" spans="1:7" x14ac:dyDescent="0.15">
      <c r="A16" s="25"/>
      <c r="B16" s="59" t="s">
        <v>247</v>
      </c>
      <c r="C16" s="70">
        <v>15239</v>
      </c>
      <c r="D16" s="15">
        <f t="shared" si="0"/>
        <v>2.8861742424242425</v>
      </c>
      <c r="E16" s="32"/>
    </row>
    <row r="17" spans="1:5" x14ac:dyDescent="0.15">
      <c r="A17" s="25"/>
      <c r="B17" s="59" t="s">
        <v>365</v>
      </c>
      <c r="C17" s="70">
        <v>324</v>
      </c>
      <c r="D17" s="15">
        <f t="shared" si="0"/>
        <v>6.1363636363636363E-2</v>
      </c>
      <c r="E17" s="32"/>
    </row>
    <row r="18" spans="1:5" x14ac:dyDescent="0.15">
      <c r="A18" s="25"/>
      <c r="B18" s="59" t="s">
        <v>366</v>
      </c>
      <c r="C18" s="70">
        <v>1676</v>
      </c>
      <c r="D18" s="15">
        <f t="shared" si="0"/>
        <v>0.31742424242424244</v>
      </c>
      <c r="E18" s="32"/>
    </row>
    <row r="19" spans="1:5" x14ac:dyDescent="0.15">
      <c r="A19" s="25"/>
      <c r="B19" s="59" t="s">
        <v>267</v>
      </c>
      <c r="C19" s="70">
        <v>32775</v>
      </c>
      <c r="D19" s="15">
        <f t="shared" si="0"/>
        <v>6.2073863636363633</v>
      </c>
      <c r="E19" s="32"/>
    </row>
    <row r="20" spans="1:5" x14ac:dyDescent="0.15">
      <c r="A20" s="25"/>
      <c r="B20" s="59" t="s">
        <v>248</v>
      </c>
      <c r="C20" s="70">
        <v>12609</v>
      </c>
      <c r="D20" s="15">
        <f t="shared" si="0"/>
        <v>2.3880681818181819</v>
      </c>
      <c r="E20" s="32"/>
    </row>
    <row r="21" spans="1:5" x14ac:dyDescent="0.15">
      <c r="A21" s="25"/>
      <c r="B21" s="59" t="s">
        <v>249</v>
      </c>
      <c r="C21" s="70">
        <v>17211</v>
      </c>
      <c r="D21" s="15">
        <f t="shared" si="0"/>
        <v>3.259659090909091</v>
      </c>
      <c r="E21" s="32"/>
    </row>
    <row r="22" spans="1:5" x14ac:dyDescent="0.15">
      <c r="A22" s="25"/>
      <c r="B22" s="59" t="s">
        <v>250</v>
      </c>
      <c r="C22" s="70">
        <v>9926</v>
      </c>
      <c r="D22" s="15">
        <f t="shared" si="0"/>
        <v>1.8799242424242424</v>
      </c>
      <c r="E22" s="32"/>
    </row>
    <row r="23" spans="1:5" x14ac:dyDescent="0.15">
      <c r="A23" s="25"/>
      <c r="B23" s="59" t="s">
        <v>251</v>
      </c>
      <c r="C23" s="70">
        <v>10261</v>
      </c>
      <c r="D23" s="15">
        <f t="shared" si="0"/>
        <v>1.9433712121212121</v>
      </c>
      <c r="E23" s="32"/>
    </row>
    <row r="24" spans="1:5" x14ac:dyDescent="0.15">
      <c r="A24" s="25"/>
      <c r="B24" s="59" t="s">
        <v>304</v>
      </c>
      <c r="C24" s="70">
        <v>1377</v>
      </c>
      <c r="D24" s="15">
        <f t="shared" si="0"/>
        <v>0.26079545454545455</v>
      </c>
      <c r="E24" s="32"/>
    </row>
    <row r="25" spans="1:5" x14ac:dyDescent="0.15">
      <c r="A25" s="25"/>
      <c r="B25" s="59" t="s">
        <v>303</v>
      </c>
      <c r="C25" s="70">
        <v>18247</v>
      </c>
      <c r="D25" s="15">
        <f t="shared" si="0"/>
        <v>3.4558712121212123</v>
      </c>
      <c r="E25" s="32"/>
    </row>
    <row r="26" spans="1:5" x14ac:dyDescent="0.15">
      <c r="A26" s="25"/>
      <c r="B26" s="59" t="s">
        <v>281</v>
      </c>
      <c r="C26" s="70">
        <f>1433+13071</f>
        <v>14504</v>
      </c>
      <c r="D26" s="15">
        <f t="shared" si="0"/>
        <v>2.7469696969696971</v>
      </c>
      <c r="E26" s="32"/>
    </row>
    <row r="27" spans="1:5" x14ac:dyDescent="0.15">
      <c r="A27" s="25"/>
      <c r="B27" s="59" t="s">
        <v>390</v>
      </c>
      <c r="C27" s="70">
        <f>8917+165</f>
        <v>9082</v>
      </c>
      <c r="D27" s="15">
        <f t="shared" si="0"/>
        <v>1.7200757575757575</v>
      </c>
      <c r="E27" s="32"/>
    </row>
    <row r="28" spans="1:5" x14ac:dyDescent="0.15">
      <c r="A28" s="25"/>
      <c r="B28" s="59" t="s">
        <v>391</v>
      </c>
      <c r="C28" s="70">
        <v>9021</v>
      </c>
      <c r="D28" s="15">
        <f t="shared" si="0"/>
        <v>1.7085227272727272</v>
      </c>
      <c r="E28" s="32"/>
    </row>
    <row r="29" spans="1:5" x14ac:dyDescent="0.15">
      <c r="A29" s="25"/>
      <c r="B29" s="59" t="s">
        <v>252</v>
      </c>
      <c r="C29" s="70">
        <v>5437</v>
      </c>
      <c r="D29" s="15">
        <f t="shared" si="0"/>
        <v>1.0297348484848485</v>
      </c>
      <c r="E29" s="32"/>
    </row>
    <row r="30" spans="1:5" x14ac:dyDescent="0.15">
      <c r="A30" s="25"/>
      <c r="B30" s="59" t="s">
        <v>268</v>
      </c>
      <c r="C30" s="70">
        <v>9236</v>
      </c>
      <c r="D30" s="15">
        <f t="shared" si="0"/>
        <v>1.7492424242424243</v>
      </c>
      <c r="E30" s="32"/>
    </row>
    <row r="31" spans="1:5" x14ac:dyDescent="0.15">
      <c r="A31" s="25"/>
      <c r="B31" s="59" t="s">
        <v>269</v>
      </c>
      <c r="C31" s="70">
        <v>31719</v>
      </c>
      <c r="D31" s="15">
        <f t="shared" si="0"/>
        <v>6.007386363636364</v>
      </c>
      <c r="E31" s="32"/>
    </row>
    <row r="32" spans="1:5" x14ac:dyDescent="0.15">
      <c r="A32" s="25"/>
      <c r="B32" s="59" t="s">
        <v>253</v>
      </c>
      <c r="C32" s="70">
        <v>27754</v>
      </c>
      <c r="D32" s="15">
        <f t="shared" si="0"/>
        <v>5.2564393939393943</v>
      </c>
      <c r="E32" s="32"/>
    </row>
    <row r="33" spans="1:7" x14ac:dyDescent="0.15">
      <c r="A33" s="25"/>
      <c r="B33" s="59" t="s">
        <v>254</v>
      </c>
      <c r="C33" s="70">
        <v>19747</v>
      </c>
      <c r="D33" s="15">
        <f t="shared" si="0"/>
        <v>3.739962121212121</v>
      </c>
      <c r="E33" s="32"/>
    </row>
    <row r="34" spans="1:7" x14ac:dyDescent="0.15">
      <c r="A34" s="25"/>
      <c r="B34" s="59" t="s">
        <v>255</v>
      </c>
      <c r="C34" s="70">
        <v>12095</v>
      </c>
      <c r="D34" s="15">
        <f t="shared" si="0"/>
        <v>2.2907196969696968</v>
      </c>
      <c r="E34" s="32"/>
    </row>
    <row r="35" spans="1:7" x14ac:dyDescent="0.15">
      <c r="A35" s="25"/>
      <c r="B35" s="59" t="s">
        <v>256</v>
      </c>
      <c r="C35" s="70">
        <v>12461</v>
      </c>
      <c r="D35" s="15">
        <f t="shared" si="0"/>
        <v>2.3600378787878786</v>
      </c>
      <c r="E35" s="32"/>
    </row>
    <row r="36" spans="1:7" x14ac:dyDescent="0.15">
      <c r="A36" s="25"/>
      <c r="B36" s="59" t="s">
        <v>257</v>
      </c>
      <c r="C36" s="70">
        <v>11032</v>
      </c>
      <c r="D36" s="15">
        <f t="shared" si="0"/>
        <v>2.0893939393939394</v>
      </c>
      <c r="E36" s="32"/>
    </row>
    <row r="37" spans="1:7" x14ac:dyDescent="0.15">
      <c r="A37" s="25"/>
      <c r="B37" s="59" t="s">
        <v>258</v>
      </c>
      <c r="C37" s="70">
        <v>11944</v>
      </c>
      <c r="D37" s="15">
        <f t="shared" si="0"/>
        <v>2.2621212121212122</v>
      </c>
      <c r="E37" s="32"/>
    </row>
    <row r="38" spans="1:7" x14ac:dyDescent="0.15">
      <c r="A38" s="25"/>
      <c r="B38" s="59" t="s">
        <v>282</v>
      </c>
      <c r="C38" s="70">
        <v>5000</v>
      </c>
      <c r="D38" s="15">
        <f t="shared" si="0"/>
        <v>0.94696969696969702</v>
      </c>
      <c r="E38" s="32"/>
    </row>
    <row r="39" spans="1:7" x14ac:dyDescent="0.15">
      <c r="A39" s="25"/>
      <c r="B39" s="59" t="s">
        <v>283</v>
      </c>
      <c r="C39" s="70">
        <v>10194</v>
      </c>
      <c r="D39" s="15">
        <f t="shared" si="0"/>
        <v>1.9306818181818182</v>
      </c>
      <c r="E39" s="32"/>
    </row>
    <row r="40" spans="1:7" x14ac:dyDescent="0.15">
      <c r="A40" s="29" t="s">
        <v>171</v>
      </c>
      <c r="B40" s="28"/>
      <c r="C40" s="66"/>
      <c r="D40" s="33"/>
      <c r="E40" s="35">
        <f>SUM(D41:D44)</f>
        <v>10.096780303030304</v>
      </c>
      <c r="F40" s="45"/>
      <c r="G40" s="45"/>
    </row>
    <row r="41" spans="1:7" x14ac:dyDescent="0.15">
      <c r="A41" s="8"/>
      <c r="B41" s="9" t="s">
        <v>293</v>
      </c>
      <c r="C41" s="65">
        <v>12254</v>
      </c>
      <c r="D41" s="15">
        <f t="shared" si="0"/>
        <v>2.3208333333333333</v>
      </c>
      <c r="E41" s="39"/>
    </row>
    <row r="42" spans="1:7" x14ac:dyDescent="0.15">
      <c r="A42" s="3"/>
      <c r="B42" s="2" t="s">
        <v>172</v>
      </c>
      <c r="C42" s="68">
        <v>10363</v>
      </c>
      <c r="D42" s="15">
        <f t="shared" si="0"/>
        <v>1.9626893939393939</v>
      </c>
      <c r="E42" s="32"/>
    </row>
    <row r="43" spans="1:7" x14ac:dyDescent="0.15">
      <c r="A43" s="3"/>
      <c r="B43" s="2" t="s">
        <v>173</v>
      </c>
      <c r="C43" s="68">
        <v>4796</v>
      </c>
      <c r="D43" s="15">
        <f t="shared" si="0"/>
        <v>0.90833333333333333</v>
      </c>
      <c r="E43" s="32"/>
    </row>
    <row r="44" spans="1:7" x14ac:dyDescent="0.15">
      <c r="A44" s="5"/>
      <c r="B44" s="6" t="s">
        <v>174</v>
      </c>
      <c r="C44" s="67">
        <v>25898</v>
      </c>
      <c r="D44" s="15">
        <f t="shared" si="0"/>
        <v>4.9049242424242427</v>
      </c>
      <c r="E44" s="13"/>
    </row>
    <row r="45" spans="1:7" x14ac:dyDescent="0.15">
      <c r="A45" s="11" t="s">
        <v>4</v>
      </c>
      <c r="B45" s="12"/>
      <c r="C45" s="64">
        <v>14475</v>
      </c>
      <c r="D45" s="36"/>
      <c r="E45" s="14">
        <f t="shared" ref="E45:E51" si="1">C45/5280</f>
        <v>2.7414772727272729</v>
      </c>
      <c r="F45" s="45"/>
      <c r="G45" s="45"/>
    </row>
    <row r="46" spans="1:7" x14ac:dyDescent="0.15">
      <c r="A46" s="11" t="s">
        <v>5</v>
      </c>
      <c r="B46" s="12"/>
      <c r="C46" s="64">
        <v>32440</v>
      </c>
      <c r="D46" s="36"/>
      <c r="E46" s="14">
        <f t="shared" si="1"/>
        <v>6.1439393939393936</v>
      </c>
      <c r="F46" s="45"/>
      <c r="G46" s="45"/>
    </row>
    <row r="47" spans="1:7" x14ac:dyDescent="0.15">
      <c r="A47" s="19" t="s">
        <v>175</v>
      </c>
      <c r="B47" s="2"/>
      <c r="C47" s="68">
        <v>30940</v>
      </c>
      <c r="D47" s="36"/>
      <c r="E47" s="14">
        <f t="shared" si="1"/>
        <v>5.8598484848484844</v>
      </c>
      <c r="F47" s="45"/>
      <c r="G47" s="45"/>
    </row>
    <row r="48" spans="1:7" x14ac:dyDescent="0.15">
      <c r="A48" s="11" t="s">
        <v>9</v>
      </c>
      <c r="B48" s="12"/>
      <c r="C48" s="64">
        <v>22359</v>
      </c>
      <c r="D48" s="36"/>
      <c r="E48" s="14">
        <f t="shared" si="1"/>
        <v>4.2346590909090907</v>
      </c>
      <c r="F48" s="45"/>
      <c r="G48" s="45"/>
    </row>
    <row r="49" spans="1:8" x14ac:dyDescent="0.15">
      <c r="A49" s="11" t="s">
        <v>7</v>
      </c>
      <c r="B49" s="12"/>
      <c r="C49" s="64">
        <v>13338</v>
      </c>
      <c r="D49" s="36"/>
      <c r="E49" s="14">
        <f t="shared" si="1"/>
        <v>2.5261363636363638</v>
      </c>
      <c r="F49" s="45"/>
      <c r="G49" s="45"/>
    </row>
    <row r="50" spans="1:8" x14ac:dyDescent="0.15">
      <c r="A50" s="11" t="s">
        <v>8</v>
      </c>
      <c r="B50" s="12"/>
      <c r="C50" s="64">
        <v>14997</v>
      </c>
      <c r="D50" s="36"/>
      <c r="E50" s="14">
        <f t="shared" si="1"/>
        <v>2.8403409090909091</v>
      </c>
      <c r="F50" s="45"/>
      <c r="G50" s="45"/>
      <c r="H50" s="45"/>
    </row>
    <row r="51" spans="1:8" x14ac:dyDescent="0.15">
      <c r="A51" s="27" t="s">
        <v>359</v>
      </c>
      <c r="B51" s="28"/>
      <c r="C51" s="66">
        <v>4472</v>
      </c>
      <c r="D51" s="33"/>
      <c r="E51" s="14">
        <f t="shared" si="1"/>
        <v>0.84696969696969693</v>
      </c>
      <c r="G51" s="45"/>
    </row>
    <row r="52" spans="1:8" s="45" customFormat="1" x14ac:dyDescent="0.15">
      <c r="A52" s="29" t="s">
        <v>6</v>
      </c>
      <c r="B52" s="28"/>
      <c r="C52" s="66"/>
      <c r="D52" s="33"/>
      <c r="E52" s="35">
        <f>SUM(D53:D55)</f>
        <v>5.7674242424242417</v>
      </c>
      <c r="H52"/>
    </row>
    <row r="53" spans="1:8" x14ac:dyDescent="0.15">
      <c r="A53" s="3"/>
      <c r="B53" s="2" t="s">
        <v>294</v>
      </c>
      <c r="C53" s="68">
        <v>27155</v>
      </c>
      <c r="D53" s="15">
        <f>C53/5280</f>
        <v>5.1429924242424239</v>
      </c>
      <c r="E53" s="39"/>
    </row>
    <row r="54" spans="1:8" x14ac:dyDescent="0.15">
      <c r="A54" s="3"/>
      <c r="B54" s="2" t="s">
        <v>176</v>
      </c>
      <c r="C54" s="68">
        <v>946</v>
      </c>
      <c r="D54" s="15">
        <f>C54/5280</f>
        <v>0.17916666666666667</v>
      </c>
      <c r="E54" s="32"/>
    </row>
    <row r="55" spans="1:8" x14ac:dyDescent="0.15">
      <c r="A55" s="5"/>
      <c r="B55" s="6" t="s">
        <v>312</v>
      </c>
      <c r="C55" s="67">
        <v>2351</v>
      </c>
      <c r="D55" s="15">
        <f>C55/5280</f>
        <v>0.4452651515151515</v>
      </c>
      <c r="E55" s="13"/>
    </row>
    <row r="56" spans="1:8" x14ac:dyDescent="0.15">
      <c r="A56" s="19" t="s">
        <v>10</v>
      </c>
      <c r="B56" s="2"/>
      <c r="C56" s="68">
        <v>16747</v>
      </c>
      <c r="D56" s="36"/>
      <c r="E56" s="14">
        <f>C56/5280</f>
        <v>3.1717803030303031</v>
      </c>
      <c r="F56" s="32"/>
      <c r="G56" s="45"/>
    </row>
    <row r="57" spans="1:8" x14ac:dyDescent="0.15">
      <c r="A57" s="11" t="s">
        <v>11</v>
      </c>
      <c r="B57" s="12"/>
      <c r="C57" s="64">
        <v>9550</v>
      </c>
      <c r="D57" s="36"/>
      <c r="E57" s="14">
        <f>C57/5280</f>
        <v>1.8087121212121211</v>
      </c>
      <c r="F57" s="45"/>
      <c r="G57" s="45"/>
    </row>
    <row r="58" spans="1:8" x14ac:dyDescent="0.15">
      <c r="A58" s="11" t="s">
        <v>12</v>
      </c>
      <c r="B58" s="12"/>
      <c r="C58" s="64">
        <v>21478</v>
      </c>
      <c r="D58" s="36"/>
      <c r="E58" s="14">
        <f>C58/5280</f>
        <v>4.0678030303030299</v>
      </c>
      <c r="F58" s="45"/>
      <c r="G58" s="45"/>
    </row>
    <row r="59" spans="1:8" x14ac:dyDescent="0.15">
      <c r="A59" s="3" t="s">
        <v>13</v>
      </c>
      <c r="B59" s="2"/>
      <c r="C59" s="68"/>
      <c r="D59" s="7"/>
      <c r="E59" s="35">
        <f>SUM(D60:D64)</f>
        <v>6.9089015151515154</v>
      </c>
      <c r="F59" s="45"/>
      <c r="G59" s="45"/>
    </row>
    <row r="60" spans="1:8" x14ac:dyDescent="0.15">
      <c r="A60" s="3"/>
      <c r="B60" s="2" t="s">
        <v>295</v>
      </c>
      <c r="C60" s="68">
        <v>6243</v>
      </c>
      <c r="D60" s="15">
        <f>C60/5280</f>
        <v>1.1823863636363636</v>
      </c>
      <c r="E60" s="39"/>
    </row>
    <row r="61" spans="1:8" x14ac:dyDescent="0.15">
      <c r="A61" s="3"/>
      <c r="B61" s="2" t="s">
        <v>127</v>
      </c>
      <c r="C61" s="68">
        <v>1690</v>
      </c>
      <c r="D61" s="15">
        <f>C61/5280</f>
        <v>0.32007575757575757</v>
      </c>
      <c r="E61" s="39"/>
    </row>
    <row r="62" spans="1:8" x14ac:dyDescent="0.15">
      <c r="A62" s="3"/>
      <c r="B62" s="2" t="s">
        <v>128</v>
      </c>
      <c r="C62" s="68">
        <v>13067</v>
      </c>
      <c r="D62" s="15">
        <f>C62/5280</f>
        <v>2.4748106060606059</v>
      </c>
      <c r="E62" s="39"/>
    </row>
    <row r="63" spans="1:8" x14ac:dyDescent="0.15">
      <c r="A63" s="16"/>
      <c r="B63" s="17" t="s">
        <v>129</v>
      </c>
      <c r="C63" s="65">
        <v>6430</v>
      </c>
      <c r="D63" s="15">
        <f>C63/5280</f>
        <v>1.2178030303030303</v>
      </c>
      <c r="E63" s="39"/>
    </row>
    <row r="64" spans="1:8" x14ac:dyDescent="0.15">
      <c r="A64" s="10"/>
      <c r="B64" s="6" t="s">
        <v>130</v>
      </c>
      <c r="C64" s="67">
        <v>9049</v>
      </c>
      <c r="D64" s="15">
        <f>C64/5280</f>
        <v>1.7138257575757576</v>
      </c>
      <c r="E64" s="13"/>
    </row>
    <row r="65" spans="1:7" x14ac:dyDescent="0.15">
      <c r="A65" s="11" t="s">
        <v>14</v>
      </c>
      <c r="B65" s="12"/>
      <c r="C65" s="64">
        <v>28264</v>
      </c>
      <c r="D65" s="36"/>
      <c r="E65" s="14">
        <f>C65/5280</f>
        <v>5.3530303030303035</v>
      </c>
      <c r="F65" s="45"/>
      <c r="G65" s="45"/>
    </row>
    <row r="66" spans="1:7" x14ac:dyDescent="0.15">
      <c r="A66" s="3" t="s">
        <v>15</v>
      </c>
      <c r="B66" s="20"/>
      <c r="C66" s="71"/>
      <c r="D66" s="7"/>
      <c r="E66" s="35">
        <f>SUM(D67:D70)</f>
        <v>7.3043560606060609</v>
      </c>
      <c r="F66" s="45"/>
      <c r="G66" s="45"/>
    </row>
    <row r="67" spans="1:7" x14ac:dyDescent="0.15">
      <c r="A67" s="3"/>
      <c r="B67" s="21" t="s">
        <v>341</v>
      </c>
      <c r="C67" s="68">
        <v>6208</v>
      </c>
      <c r="D67" s="15">
        <f t="shared" ref="D67:D73" si="2">C67/5280</f>
        <v>1.1757575757575758</v>
      </c>
      <c r="E67" s="39"/>
    </row>
    <row r="68" spans="1:7" x14ac:dyDescent="0.15">
      <c r="A68" s="3"/>
      <c r="B68" s="21" t="s">
        <v>177</v>
      </c>
      <c r="C68" s="68">
        <v>2753</v>
      </c>
      <c r="D68" s="15">
        <f t="shared" si="2"/>
        <v>0.52140151515151512</v>
      </c>
      <c r="E68" s="32"/>
    </row>
    <row r="69" spans="1:7" x14ac:dyDescent="0.15">
      <c r="A69" s="3"/>
      <c r="B69" s="21" t="s">
        <v>178</v>
      </c>
      <c r="C69" s="68">
        <v>12007</v>
      </c>
      <c r="D69" s="15">
        <f t="shared" si="2"/>
        <v>2.2740530303030302</v>
      </c>
      <c r="E69" s="32"/>
    </row>
    <row r="70" spans="1:7" x14ac:dyDescent="0.15">
      <c r="A70" s="5"/>
      <c r="B70" s="6" t="s">
        <v>179</v>
      </c>
      <c r="C70" s="67">
        <v>17599</v>
      </c>
      <c r="D70" s="63">
        <f t="shared" si="2"/>
        <v>3.3331439393939393</v>
      </c>
      <c r="E70" s="13"/>
    </row>
    <row r="71" spans="1:7" x14ac:dyDescent="0.15">
      <c r="A71" s="3" t="s">
        <v>16</v>
      </c>
      <c r="B71" s="2"/>
      <c r="C71" s="68"/>
      <c r="D71" s="7"/>
      <c r="E71" s="35">
        <f>SUM(D72:D73)</f>
        <v>4.9212121212121218</v>
      </c>
      <c r="F71" s="45"/>
      <c r="G71" s="45"/>
    </row>
    <row r="72" spans="1:7" x14ac:dyDescent="0.15">
      <c r="A72" s="16"/>
      <c r="B72" s="17" t="s">
        <v>358</v>
      </c>
      <c r="C72" s="65">
        <v>23965</v>
      </c>
      <c r="D72" s="15">
        <f t="shared" si="2"/>
        <v>4.5388257575757578</v>
      </c>
      <c r="E72" s="39"/>
    </row>
    <row r="73" spans="1:7" x14ac:dyDescent="0.15">
      <c r="A73" s="10"/>
      <c r="B73" s="6" t="s">
        <v>296</v>
      </c>
      <c r="C73" s="67">
        <v>2019</v>
      </c>
      <c r="D73" s="15">
        <f t="shared" si="2"/>
        <v>0.38238636363636364</v>
      </c>
      <c r="E73" s="13"/>
    </row>
    <row r="74" spans="1:7" x14ac:dyDescent="0.15">
      <c r="A74" s="11" t="s">
        <v>398</v>
      </c>
      <c r="B74" s="12"/>
      <c r="C74" s="64">
        <v>30895</v>
      </c>
      <c r="D74" s="36"/>
      <c r="E74" s="14">
        <f>C74/5280</f>
        <v>5.8513257575757578</v>
      </c>
      <c r="F74" s="45"/>
      <c r="G74" s="45"/>
    </row>
    <row r="75" spans="1:7" x14ac:dyDescent="0.15">
      <c r="A75" s="19" t="s">
        <v>17</v>
      </c>
      <c r="B75" s="20"/>
      <c r="C75" s="71"/>
      <c r="D75" s="7"/>
      <c r="E75" s="35">
        <f>SUM(D76:D77)</f>
        <v>0.87897727272727277</v>
      </c>
      <c r="F75" s="45"/>
      <c r="G75" s="45"/>
    </row>
    <row r="76" spans="1:7" x14ac:dyDescent="0.15">
      <c r="A76" s="19"/>
      <c r="B76" s="21" t="s">
        <v>180</v>
      </c>
      <c r="C76" s="68">
        <v>1331</v>
      </c>
      <c r="D76" s="15">
        <f>C76/5280</f>
        <v>0.25208333333333333</v>
      </c>
      <c r="E76" s="39"/>
    </row>
    <row r="77" spans="1:7" x14ac:dyDescent="0.15">
      <c r="A77" s="5"/>
      <c r="B77" s="6" t="s">
        <v>297</v>
      </c>
      <c r="C77" s="67">
        <v>3310</v>
      </c>
      <c r="D77" s="63">
        <f>C77/5280</f>
        <v>0.62689393939393945</v>
      </c>
      <c r="E77" s="13"/>
    </row>
    <row r="78" spans="1:7" x14ac:dyDescent="0.15">
      <c r="A78" s="19" t="s">
        <v>18</v>
      </c>
      <c r="B78" s="2"/>
      <c r="C78" s="68"/>
      <c r="D78" s="7"/>
      <c r="E78" s="35">
        <f>SUM(D79:D84)</f>
        <v>6.3185606060606059</v>
      </c>
      <c r="F78" s="45"/>
      <c r="G78" s="45"/>
    </row>
    <row r="79" spans="1:7" x14ac:dyDescent="0.15">
      <c r="A79" s="19"/>
      <c r="B79" s="2" t="s">
        <v>298</v>
      </c>
      <c r="C79" s="68">
        <v>4380</v>
      </c>
      <c r="D79" s="15">
        <f t="shared" ref="D79:D84" si="3">C79/5280</f>
        <v>0.82954545454545459</v>
      </c>
      <c r="E79" s="39"/>
    </row>
    <row r="80" spans="1:7" x14ac:dyDescent="0.15">
      <c r="A80" s="19"/>
      <c r="B80" s="2" t="s">
        <v>181</v>
      </c>
      <c r="C80" s="68">
        <v>10176</v>
      </c>
      <c r="D80" s="15">
        <f t="shared" si="3"/>
        <v>1.9272727272727272</v>
      </c>
      <c r="E80" s="32"/>
    </row>
    <row r="81" spans="1:8" x14ac:dyDescent="0.15">
      <c r="A81" s="19"/>
      <c r="B81" s="2" t="s">
        <v>378</v>
      </c>
      <c r="C81" s="68">
        <f>2271</f>
        <v>2271</v>
      </c>
      <c r="D81" s="15">
        <f t="shared" si="3"/>
        <v>0.43011363636363636</v>
      </c>
      <c r="E81" s="32"/>
    </row>
    <row r="82" spans="1:8" x14ac:dyDescent="0.15">
      <c r="A82" s="19"/>
      <c r="B82" s="2" t="s">
        <v>379</v>
      </c>
      <c r="C82" s="68">
        <v>204</v>
      </c>
      <c r="D82" s="15">
        <f t="shared" si="3"/>
        <v>3.8636363636363635E-2</v>
      </c>
      <c r="E82" s="32"/>
    </row>
    <row r="83" spans="1:8" x14ac:dyDescent="0.15">
      <c r="A83" s="19"/>
      <c r="B83" s="2" t="s">
        <v>182</v>
      </c>
      <c r="C83" s="68">
        <v>7549</v>
      </c>
      <c r="D83" s="15">
        <f t="shared" si="3"/>
        <v>1.4297348484848484</v>
      </c>
      <c r="E83" s="32"/>
      <c r="H83" s="45"/>
    </row>
    <row r="84" spans="1:8" x14ac:dyDescent="0.15">
      <c r="A84" s="8"/>
      <c r="B84" s="9" t="s">
        <v>183</v>
      </c>
      <c r="C84" s="65">
        <v>8782</v>
      </c>
      <c r="D84" s="15">
        <f t="shared" si="3"/>
        <v>1.6632575757575758</v>
      </c>
      <c r="E84" s="39"/>
    </row>
    <row r="85" spans="1:8" s="45" customFormat="1" x14ac:dyDescent="0.15">
      <c r="A85" s="27" t="s">
        <v>19</v>
      </c>
      <c r="B85" s="28"/>
      <c r="C85" s="66"/>
      <c r="D85" s="33"/>
      <c r="E85" s="35">
        <f>SUM(D86:D87)</f>
        <v>4.7395833333333339</v>
      </c>
      <c r="H85"/>
    </row>
    <row r="86" spans="1:8" x14ac:dyDescent="0.15">
      <c r="A86" s="19"/>
      <c r="B86" s="2" t="s">
        <v>299</v>
      </c>
      <c r="C86" s="68">
        <v>3134</v>
      </c>
      <c r="D86" s="15">
        <f>C86/5280</f>
        <v>0.59356060606060601</v>
      </c>
      <c r="E86" s="32"/>
    </row>
    <row r="87" spans="1:8" x14ac:dyDescent="0.15">
      <c r="A87" s="8"/>
      <c r="B87" s="9" t="s">
        <v>174</v>
      </c>
      <c r="C87" s="65">
        <v>21891</v>
      </c>
      <c r="D87" s="15">
        <f>C87/5280</f>
        <v>4.1460227272727277</v>
      </c>
      <c r="E87" s="39"/>
      <c r="H87" s="45"/>
    </row>
    <row r="88" spans="1:8" s="45" customFormat="1" x14ac:dyDescent="0.15">
      <c r="A88" s="27" t="s">
        <v>20</v>
      </c>
      <c r="B88" s="28"/>
      <c r="C88" s="66">
        <v>11162</v>
      </c>
      <c r="D88" s="33"/>
      <c r="E88" s="14">
        <f>C88/5280</f>
        <v>2.1140151515151517</v>
      </c>
    </row>
    <row r="89" spans="1:8" s="45" customFormat="1" x14ac:dyDescent="0.15">
      <c r="A89" s="27" t="s">
        <v>184</v>
      </c>
      <c r="B89" s="28"/>
      <c r="C89" s="66"/>
      <c r="D89" s="33"/>
      <c r="E89" s="35">
        <f>SUM(D90:D91)</f>
        <v>6.4087121212121207</v>
      </c>
      <c r="H89"/>
    </row>
    <row r="90" spans="1:8" x14ac:dyDescent="0.15">
      <c r="A90" s="19"/>
      <c r="B90" s="2" t="s">
        <v>300</v>
      </c>
      <c r="C90" s="68">
        <v>24183</v>
      </c>
      <c r="D90" s="15">
        <f>C90/5280</f>
        <v>4.5801136363636363</v>
      </c>
      <c r="E90" s="39"/>
    </row>
    <row r="91" spans="1:8" x14ac:dyDescent="0.15">
      <c r="A91" s="8"/>
      <c r="B91" s="9" t="s">
        <v>182</v>
      </c>
      <c r="C91" s="65">
        <v>9655</v>
      </c>
      <c r="D91" s="15">
        <f>C91/5280</f>
        <v>1.8285984848484849</v>
      </c>
      <c r="E91" s="39"/>
      <c r="H91" s="45"/>
    </row>
    <row r="92" spans="1:8" s="45" customFormat="1" x14ac:dyDescent="0.15">
      <c r="A92" s="27" t="s">
        <v>371</v>
      </c>
      <c r="B92" s="28"/>
      <c r="C92" s="66">
        <v>21324</v>
      </c>
      <c r="D92" s="33"/>
      <c r="E92" s="14">
        <f>C92/5280</f>
        <v>4.038636363636364</v>
      </c>
    </row>
    <row r="93" spans="1:8" s="45" customFormat="1" x14ac:dyDescent="0.15">
      <c r="A93" s="27" t="s">
        <v>21</v>
      </c>
      <c r="B93" s="28"/>
      <c r="C93" s="66">
        <v>11060</v>
      </c>
      <c r="D93" s="33"/>
      <c r="E93" s="14">
        <f>C93/5280</f>
        <v>2.0946969696969697</v>
      </c>
    </row>
    <row r="94" spans="1:8" s="45" customFormat="1" x14ac:dyDescent="0.15">
      <c r="A94" s="27" t="s">
        <v>22</v>
      </c>
      <c r="B94" s="28"/>
      <c r="C94" s="66">
        <v>22674</v>
      </c>
      <c r="D94" s="33"/>
      <c r="E94" s="14">
        <f>C94/5280</f>
        <v>4.2943181818181815</v>
      </c>
    </row>
    <row r="95" spans="1:8" s="45" customFormat="1" x14ac:dyDescent="0.15">
      <c r="A95" s="29" t="s">
        <v>23</v>
      </c>
      <c r="B95" s="28"/>
      <c r="C95" s="66"/>
      <c r="D95" s="33"/>
      <c r="E95" s="35">
        <f>SUM(D96:D97)</f>
        <v>1.75</v>
      </c>
      <c r="H95"/>
    </row>
    <row r="96" spans="1:8" x14ac:dyDescent="0.15">
      <c r="A96" s="8"/>
      <c r="B96" s="9" t="s">
        <v>374</v>
      </c>
      <c r="C96" s="65">
        <v>4775</v>
      </c>
      <c r="D96" s="15">
        <f>C96/5280</f>
        <v>0.90435606060606055</v>
      </c>
      <c r="E96" s="39"/>
    </row>
    <row r="97" spans="1:8" x14ac:dyDescent="0.15">
      <c r="A97" s="16"/>
      <c r="B97" s="9" t="s">
        <v>394</v>
      </c>
      <c r="C97" s="65">
        <f>(1.75*5280)-C96</f>
        <v>4465</v>
      </c>
      <c r="D97" s="15">
        <f>C97/5280</f>
        <v>0.84564393939393945</v>
      </c>
      <c r="E97" s="39"/>
      <c r="H97" s="47"/>
    </row>
    <row r="98" spans="1:8" s="47" customFormat="1" x14ac:dyDescent="0.15">
      <c r="A98" s="11" t="s">
        <v>302</v>
      </c>
      <c r="B98" s="12"/>
      <c r="C98" s="64">
        <v>2722</v>
      </c>
      <c r="D98" s="36"/>
      <c r="E98" s="14">
        <f>C98/5280</f>
        <v>0.51553030303030301</v>
      </c>
      <c r="H98" s="45"/>
    </row>
    <row r="99" spans="1:8" s="45" customFormat="1" x14ac:dyDescent="0.15">
      <c r="A99" s="27" t="s">
        <v>301</v>
      </c>
      <c r="B99" s="28"/>
      <c r="C99" s="66">
        <v>2831</v>
      </c>
      <c r="D99" s="33"/>
      <c r="E99" s="14">
        <f>C99/5280</f>
        <v>0.53617424242424239</v>
      </c>
    </row>
    <row r="100" spans="1:8" s="45" customFormat="1" x14ac:dyDescent="0.15">
      <c r="A100" s="27" t="s">
        <v>24</v>
      </c>
      <c r="B100" s="28"/>
      <c r="C100" s="66">
        <v>18553</v>
      </c>
      <c r="D100" s="33"/>
      <c r="E100" s="14">
        <f>C100/5280</f>
        <v>3.5138257575757574</v>
      </c>
    </row>
    <row r="101" spans="1:8" s="45" customFormat="1" x14ac:dyDescent="0.15">
      <c r="A101" s="29" t="s">
        <v>25</v>
      </c>
      <c r="B101" s="28"/>
      <c r="C101" s="66"/>
      <c r="D101" s="33"/>
      <c r="E101" s="35">
        <f>SUM(D102:D107)</f>
        <v>10.522916666666667</v>
      </c>
      <c r="H101"/>
    </row>
    <row r="102" spans="1:8" x14ac:dyDescent="0.15">
      <c r="A102" s="3"/>
      <c r="B102" s="2" t="s">
        <v>305</v>
      </c>
      <c r="C102" s="68">
        <v>4662</v>
      </c>
      <c r="D102" s="15">
        <f t="shared" ref="D102:D107" si="4">C102/5280</f>
        <v>0.88295454545454544</v>
      </c>
      <c r="E102" s="39"/>
    </row>
    <row r="103" spans="1:8" x14ac:dyDescent="0.15">
      <c r="A103" s="3"/>
      <c r="B103" s="2" t="s">
        <v>131</v>
      </c>
      <c r="C103" s="68">
        <v>8754</v>
      </c>
      <c r="D103" s="15">
        <f t="shared" si="4"/>
        <v>1.6579545454545455</v>
      </c>
      <c r="E103" s="39"/>
    </row>
    <row r="104" spans="1:8" x14ac:dyDescent="0.15">
      <c r="A104" s="3"/>
      <c r="B104" s="2" t="s">
        <v>132</v>
      </c>
      <c r="C104" s="68">
        <v>2919</v>
      </c>
      <c r="D104" s="15">
        <f t="shared" si="4"/>
        <v>0.55284090909090911</v>
      </c>
      <c r="E104" s="39"/>
    </row>
    <row r="105" spans="1:8" x14ac:dyDescent="0.15">
      <c r="A105" s="3"/>
      <c r="B105" s="2" t="s">
        <v>133</v>
      </c>
      <c r="C105" s="68">
        <v>9296</v>
      </c>
      <c r="D105" s="15">
        <f t="shared" si="4"/>
        <v>1.7606060606060605</v>
      </c>
      <c r="E105" s="39"/>
    </row>
    <row r="106" spans="1:8" x14ac:dyDescent="0.15">
      <c r="A106" s="8"/>
      <c r="B106" s="9" t="s">
        <v>134</v>
      </c>
      <c r="C106" s="65">
        <v>28997</v>
      </c>
      <c r="D106" s="15">
        <f t="shared" si="4"/>
        <v>5.4918560606060609</v>
      </c>
      <c r="E106" s="39"/>
    </row>
    <row r="107" spans="1:8" x14ac:dyDescent="0.15">
      <c r="A107" s="16"/>
      <c r="B107" s="9" t="s">
        <v>306</v>
      </c>
      <c r="C107" s="65">
        <v>933</v>
      </c>
      <c r="D107" s="15">
        <f t="shared" si="4"/>
        <v>0.17670454545454545</v>
      </c>
      <c r="E107" s="39"/>
      <c r="H107" s="45"/>
    </row>
    <row r="108" spans="1:8" s="45" customFormat="1" x14ac:dyDescent="0.15">
      <c r="A108" s="27" t="s">
        <v>284</v>
      </c>
      <c r="B108" s="28"/>
      <c r="C108" s="64">
        <f>1348+1338+1120+2296+2053+5148</f>
        <v>13303</v>
      </c>
      <c r="D108" s="33"/>
      <c r="E108" s="14">
        <f>C108/5280</f>
        <v>2.5195075757575758</v>
      </c>
      <c r="F108" s="30"/>
    </row>
    <row r="109" spans="1:8" s="45" customFormat="1" x14ac:dyDescent="0.15">
      <c r="A109" s="27" t="s">
        <v>356</v>
      </c>
      <c r="B109" s="48"/>
      <c r="C109" s="72">
        <f>44328+549</f>
        <v>44877</v>
      </c>
      <c r="D109" s="33"/>
      <c r="E109" s="14">
        <f>C109/5280</f>
        <v>8.4994318181818187</v>
      </c>
    </row>
    <row r="110" spans="1:8" s="45" customFormat="1" x14ac:dyDescent="0.15">
      <c r="A110" s="27" t="s">
        <v>377</v>
      </c>
      <c r="B110" s="28"/>
      <c r="C110" s="66"/>
      <c r="D110" s="33"/>
      <c r="E110" s="35">
        <f>SUM(D111:D112)</f>
        <v>1.771969696969697</v>
      </c>
    </row>
    <row r="111" spans="1:8" s="45" customFormat="1" x14ac:dyDescent="0.15">
      <c r="A111" s="27"/>
      <c r="B111" s="9" t="s">
        <v>375</v>
      </c>
      <c r="C111" s="65">
        <v>8620</v>
      </c>
      <c r="D111" s="15">
        <f>C111/5280</f>
        <v>1.6325757575757576</v>
      </c>
      <c r="E111" s="14"/>
    </row>
    <row r="112" spans="1:8" s="45" customFormat="1" x14ac:dyDescent="0.15">
      <c r="A112" s="27"/>
      <c r="B112" s="9" t="s">
        <v>376</v>
      </c>
      <c r="C112" s="65">
        <v>736</v>
      </c>
      <c r="D112" s="15">
        <f>C112/5280</f>
        <v>0.1393939393939394</v>
      </c>
      <c r="E112" s="14"/>
    </row>
    <row r="113" spans="1:8" s="45" customFormat="1" x14ac:dyDescent="0.15">
      <c r="A113" s="27" t="s">
        <v>26</v>
      </c>
      <c r="B113" s="28"/>
      <c r="C113" s="64">
        <v>11409</v>
      </c>
      <c r="D113" s="33"/>
      <c r="E113" s="14">
        <f>C113/5280</f>
        <v>2.1607954545454544</v>
      </c>
      <c r="F113" s="30"/>
    </row>
    <row r="114" spans="1:8" s="45" customFormat="1" x14ac:dyDescent="0.15">
      <c r="A114" s="27" t="s">
        <v>27</v>
      </c>
      <c r="B114" s="28"/>
      <c r="C114" s="66">
        <v>12423</v>
      </c>
      <c r="D114" s="33"/>
      <c r="E114" s="14">
        <f>C114/5280</f>
        <v>2.3528409090909093</v>
      </c>
    </row>
    <row r="115" spans="1:8" s="45" customFormat="1" x14ac:dyDescent="0.15">
      <c r="A115" s="27" t="s">
        <v>28</v>
      </c>
      <c r="B115" s="28"/>
      <c r="C115" s="66">
        <v>17602</v>
      </c>
      <c r="D115" s="33"/>
      <c r="E115" s="14">
        <f>C115/5280</f>
        <v>3.333712121212121</v>
      </c>
    </row>
    <row r="116" spans="1:8" s="45" customFormat="1" x14ac:dyDescent="0.15">
      <c r="A116" s="27" t="s">
        <v>122</v>
      </c>
      <c r="B116" s="28"/>
      <c r="C116" s="64">
        <f>2352+613+5315+461</f>
        <v>8741</v>
      </c>
      <c r="D116" s="33"/>
      <c r="E116" s="14">
        <f>C116/5280</f>
        <v>1.6554924242424243</v>
      </c>
      <c r="F116" s="30"/>
    </row>
    <row r="117" spans="1:8" s="45" customFormat="1" x14ac:dyDescent="0.15">
      <c r="A117" s="27" t="s">
        <v>29</v>
      </c>
      <c r="B117" s="28"/>
      <c r="C117" s="66"/>
      <c r="D117" s="33"/>
      <c r="E117" s="35">
        <f>SUM(D118:D125)</f>
        <v>14.214583333333332</v>
      </c>
    </row>
    <row r="118" spans="1:8" x14ac:dyDescent="0.15">
      <c r="A118" s="3"/>
      <c r="B118" s="21" t="s">
        <v>307</v>
      </c>
      <c r="C118" s="68">
        <v>20634</v>
      </c>
      <c r="D118" s="15">
        <f t="shared" ref="D118:D133" si="5">C118/5280</f>
        <v>3.9079545454545452</v>
      </c>
      <c r="E118" s="39"/>
      <c r="H118" s="45"/>
    </row>
    <row r="119" spans="1:8" x14ac:dyDescent="0.15">
      <c r="A119" s="3"/>
      <c r="B119" s="21" t="s">
        <v>185</v>
      </c>
      <c r="C119" s="68">
        <v>18870</v>
      </c>
      <c r="D119" s="15">
        <f t="shared" si="5"/>
        <v>3.5738636363636362</v>
      </c>
      <c r="E119" s="32"/>
    </row>
    <row r="120" spans="1:8" x14ac:dyDescent="0.15">
      <c r="A120" s="3"/>
      <c r="B120" s="21" t="s">
        <v>186</v>
      </c>
      <c r="C120" s="68">
        <v>3785</v>
      </c>
      <c r="D120" s="15">
        <f t="shared" si="5"/>
        <v>0.71685606060606055</v>
      </c>
      <c r="E120" s="32"/>
    </row>
    <row r="121" spans="1:8" x14ac:dyDescent="0.15">
      <c r="A121" s="3"/>
      <c r="B121" s="21" t="s">
        <v>187</v>
      </c>
      <c r="C121" s="68">
        <v>22549</v>
      </c>
      <c r="D121" s="15">
        <f t="shared" si="5"/>
        <v>4.2706439393939393</v>
      </c>
      <c r="E121" s="32"/>
    </row>
    <row r="122" spans="1:8" x14ac:dyDescent="0.15">
      <c r="A122" s="3"/>
      <c r="B122" s="21" t="s">
        <v>383</v>
      </c>
      <c r="C122" s="68">
        <v>4725</v>
      </c>
      <c r="D122" s="15">
        <f t="shared" si="5"/>
        <v>0.89488636363636365</v>
      </c>
      <c r="E122" s="32"/>
    </row>
    <row r="123" spans="1:8" x14ac:dyDescent="0.15">
      <c r="A123" s="3"/>
      <c r="B123" s="21" t="s">
        <v>382</v>
      </c>
      <c r="C123" s="68">
        <v>606</v>
      </c>
      <c r="D123" s="15">
        <f t="shared" si="5"/>
        <v>0.11477272727272728</v>
      </c>
      <c r="E123" s="32"/>
    </row>
    <row r="124" spans="1:8" x14ac:dyDescent="0.15">
      <c r="A124" s="3"/>
      <c r="B124" s="9" t="s">
        <v>381</v>
      </c>
      <c r="C124" s="68">
        <v>3457</v>
      </c>
      <c r="D124" s="15">
        <f t="shared" si="5"/>
        <v>0.65473484848484853</v>
      </c>
      <c r="E124" s="32"/>
    </row>
    <row r="125" spans="1:8" x14ac:dyDescent="0.15">
      <c r="A125" s="8"/>
      <c r="B125" s="9" t="s">
        <v>380</v>
      </c>
      <c r="C125" s="65">
        <v>427</v>
      </c>
      <c r="D125" s="15">
        <f t="shared" si="5"/>
        <v>8.0871212121212122E-2</v>
      </c>
      <c r="E125" s="39"/>
    </row>
    <row r="126" spans="1:8" s="45" customFormat="1" x14ac:dyDescent="0.15">
      <c r="A126" s="27" t="s">
        <v>30</v>
      </c>
      <c r="B126" s="28"/>
      <c r="C126" s="66"/>
      <c r="D126" s="33"/>
      <c r="E126" s="35">
        <f>SUM(D127:D130)</f>
        <v>6.0943181818181822</v>
      </c>
      <c r="H126"/>
    </row>
    <row r="127" spans="1:8" x14ac:dyDescent="0.15">
      <c r="A127" s="19"/>
      <c r="B127" s="2" t="s">
        <v>188</v>
      </c>
      <c r="C127" s="68">
        <v>1902</v>
      </c>
      <c r="D127" s="15">
        <f t="shared" si="5"/>
        <v>0.36022727272727273</v>
      </c>
      <c r="E127" s="39"/>
    </row>
    <row r="128" spans="1:8" x14ac:dyDescent="0.15">
      <c r="A128" s="19"/>
      <c r="B128" s="2" t="s">
        <v>189</v>
      </c>
      <c r="C128" s="68">
        <v>9493</v>
      </c>
      <c r="D128" s="15">
        <f t="shared" si="5"/>
        <v>1.7979166666666666</v>
      </c>
      <c r="E128" s="32"/>
    </row>
    <row r="129" spans="1:8" x14ac:dyDescent="0.15">
      <c r="A129" s="19"/>
      <c r="B129" s="2" t="s">
        <v>190</v>
      </c>
      <c r="C129" s="68">
        <v>8042</v>
      </c>
      <c r="D129" s="15">
        <f t="shared" si="5"/>
        <v>1.5231060606060607</v>
      </c>
      <c r="E129" s="32"/>
      <c r="H129" s="45"/>
    </row>
    <row r="130" spans="1:8" x14ac:dyDescent="0.15">
      <c r="A130" s="8"/>
      <c r="B130" s="9" t="s">
        <v>191</v>
      </c>
      <c r="C130" s="65">
        <v>12741</v>
      </c>
      <c r="D130" s="15">
        <f t="shared" si="5"/>
        <v>2.4130681818181818</v>
      </c>
      <c r="E130" s="39"/>
    </row>
    <row r="131" spans="1:8" s="45" customFormat="1" x14ac:dyDescent="0.15">
      <c r="A131" s="27" t="s">
        <v>31</v>
      </c>
      <c r="B131" s="28"/>
      <c r="C131" s="66"/>
      <c r="D131" s="33"/>
      <c r="E131" s="35">
        <f>SUM(D132:D133)</f>
        <v>4.1905303030303029</v>
      </c>
      <c r="H131"/>
    </row>
    <row r="132" spans="1:8" x14ac:dyDescent="0.15">
      <c r="A132" s="19"/>
      <c r="B132" s="2" t="s">
        <v>192</v>
      </c>
      <c r="C132" s="68">
        <v>15229</v>
      </c>
      <c r="D132" s="15">
        <f t="shared" si="5"/>
        <v>2.884280303030303</v>
      </c>
      <c r="E132" s="39"/>
    </row>
    <row r="133" spans="1:8" x14ac:dyDescent="0.15">
      <c r="A133" s="8"/>
      <c r="B133" s="9" t="s">
        <v>193</v>
      </c>
      <c r="C133" s="65">
        <v>6897</v>
      </c>
      <c r="D133" s="15">
        <f t="shared" si="5"/>
        <v>1.3062499999999999</v>
      </c>
      <c r="E133" s="39"/>
    </row>
    <row r="134" spans="1:8" s="45" customFormat="1" x14ac:dyDescent="0.15">
      <c r="A134" s="27" t="s">
        <v>32</v>
      </c>
      <c r="B134" s="28"/>
      <c r="C134" s="66">
        <f>43349+(5280*(8.9-8.2))</f>
        <v>47045.000000000007</v>
      </c>
      <c r="D134" s="33"/>
      <c r="E134" s="14">
        <f>C134/5280</f>
        <v>8.9100378787878807</v>
      </c>
    </row>
    <row r="135" spans="1:8" s="45" customFormat="1" x14ac:dyDescent="0.15">
      <c r="A135" s="27" t="s">
        <v>33</v>
      </c>
      <c r="B135" s="28"/>
      <c r="C135" s="66">
        <v>18909</v>
      </c>
      <c r="D135" s="33"/>
      <c r="E135" s="14">
        <f>C135/5280</f>
        <v>3.5812499999999998</v>
      </c>
      <c r="H135"/>
    </row>
    <row r="136" spans="1:8" s="45" customFormat="1" x14ac:dyDescent="0.15">
      <c r="A136" s="27" t="s">
        <v>34</v>
      </c>
      <c r="B136" s="28"/>
      <c r="C136" s="66"/>
      <c r="D136" s="33"/>
      <c r="E136" s="35">
        <f>SUM(D137:D138)</f>
        <v>2.7643939393939396</v>
      </c>
      <c r="H136"/>
    </row>
    <row r="137" spans="1:8" s="45" customFormat="1" x14ac:dyDescent="0.15">
      <c r="A137" s="27"/>
      <c r="B137" s="2" t="s">
        <v>384</v>
      </c>
      <c r="C137" s="65">
        <f>13504</f>
        <v>13504</v>
      </c>
      <c r="D137" s="15">
        <f>C137/5280</f>
        <v>2.5575757575757576</v>
      </c>
      <c r="E137" s="39"/>
    </row>
    <row r="138" spans="1:8" s="45" customFormat="1" x14ac:dyDescent="0.15">
      <c r="A138" s="27"/>
      <c r="B138" s="9" t="s">
        <v>385</v>
      </c>
      <c r="C138" s="65">
        <v>1092</v>
      </c>
      <c r="D138" s="15">
        <f>C138/5280</f>
        <v>0.20681818181818182</v>
      </c>
      <c r="E138" s="39"/>
    </row>
    <row r="139" spans="1:8" s="45" customFormat="1" x14ac:dyDescent="0.15">
      <c r="A139" s="27" t="s">
        <v>35</v>
      </c>
      <c r="B139" s="28"/>
      <c r="C139" s="73">
        <v>13877</v>
      </c>
      <c r="D139" s="33"/>
      <c r="E139" s="14">
        <f>C139/5280</f>
        <v>2.6282196969696972</v>
      </c>
    </row>
    <row r="140" spans="1:8" s="45" customFormat="1" x14ac:dyDescent="0.15">
      <c r="A140" s="27" t="s">
        <v>36</v>
      </c>
      <c r="B140" s="28"/>
      <c r="C140" s="66">
        <f>26817</f>
        <v>26817</v>
      </c>
      <c r="D140" s="33"/>
      <c r="E140" s="14">
        <f>C140/5280</f>
        <v>5.0789772727272728</v>
      </c>
    </row>
    <row r="141" spans="1:8" s="45" customFormat="1" x14ac:dyDescent="0.15">
      <c r="A141" s="29" t="s">
        <v>37</v>
      </c>
      <c r="B141" s="28"/>
      <c r="C141" s="66"/>
      <c r="D141" s="33"/>
      <c r="E141" s="35">
        <f>SUM(D142:D146)</f>
        <v>11.403219696969698</v>
      </c>
    </row>
    <row r="142" spans="1:8" x14ac:dyDescent="0.15">
      <c r="A142" s="3"/>
      <c r="B142" s="2" t="s">
        <v>194</v>
      </c>
      <c r="C142" s="68">
        <v>39085</v>
      </c>
      <c r="D142" s="15">
        <f t="shared" ref="D142:D150" si="6">C142/5280</f>
        <v>7.4024621212121211</v>
      </c>
      <c r="E142" s="39"/>
      <c r="H142" s="45"/>
    </row>
    <row r="143" spans="1:8" x14ac:dyDescent="0.15">
      <c r="A143" s="3"/>
      <c r="B143" s="2" t="s">
        <v>195</v>
      </c>
      <c r="C143" s="68">
        <v>6465</v>
      </c>
      <c r="D143" s="15">
        <f t="shared" si="6"/>
        <v>1.2244318181818181</v>
      </c>
      <c r="E143" s="32"/>
      <c r="H143" s="45"/>
    </row>
    <row r="144" spans="1:8" x14ac:dyDescent="0.15">
      <c r="A144" s="3"/>
      <c r="B144" s="2" t="s">
        <v>308</v>
      </c>
      <c r="C144" s="68">
        <v>6979</v>
      </c>
      <c r="D144" s="15">
        <f t="shared" si="6"/>
        <v>1.321780303030303</v>
      </c>
      <c r="E144" s="32"/>
      <c r="H144" s="45"/>
    </row>
    <row r="145" spans="1:8" x14ac:dyDescent="0.15">
      <c r="A145" s="3"/>
      <c r="B145" s="2" t="s">
        <v>309</v>
      </c>
      <c r="C145" s="68">
        <v>5824</v>
      </c>
      <c r="D145" s="15">
        <f t="shared" si="6"/>
        <v>1.103030303030303</v>
      </c>
      <c r="E145" s="32"/>
      <c r="H145" s="45"/>
    </row>
    <row r="146" spans="1:8" x14ac:dyDescent="0.15">
      <c r="A146" s="8"/>
      <c r="B146" s="9" t="s">
        <v>196</v>
      </c>
      <c r="C146" s="65">
        <v>1856</v>
      </c>
      <c r="D146" s="15">
        <f t="shared" si="6"/>
        <v>0.3515151515151515</v>
      </c>
      <c r="E146" s="39"/>
      <c r="H146" s="45"/>
    </row>
    <row r="147" spans="1:8" s="45" customFormat="1" x14ac:dyDescent="0.15">
      <c r="A147" s="29" t="s">
        <v>38</v>
      </c>
      <c r="B147" s="28"/>
      <c r="C147" s="66"/>
      <c r="D147" s="33"/>
      <c r="E147" s="35">
        <f>SUM(D148:D150)</f>
        <v>5.6198863636363638</v>
      </c>
      <c r="H147"/>
    </row>
    <row r="148" spans="1:8" x14ac:dyDescent="0.15">
      <c r="A148" s="25"/>
      <c r="B148" s="26" t="s">
        <v>310</v>
      </c>
      <c r="C148" s="68">
        <v>838</v>
      </c>
      <c r="D148" s="15">
        <f t="shared" si="6"/>
        <v>0.15871212121212122</v>
      </c>
      <c r="E148" s="39"/>
    </row>
    <row r="149" spans="1:8" x14ac:dyDescent="0.15">
      <c r="A149" s="3"/>
      <c r="B149" s="2" t="s">
        <v>197</v>
      </c>
      <c r="C149" s="68">
        <v>4824</v>
      </c>
      <c r="D149" s="15">
        <f t="shared" si="6"/>
        <v>0.91363636363636369</v>
      </c>
      <c r="E149" s="32"/>
    </row>
    <row r="150" spans="1:8" x14ac:dyDescent="0.15">
      <c r="A150" s="8"/>
      <c r="B150" s="9" t="s">
        <v>311</v>
      </c>
      <c r="C150" s="68">
        <v>24011</v>
      </c>
      <c r="D150" s="15">
        <f t="shared" si="6"/>
        <v>4.5475378787878791</v>
      </c>
      <c r="E150" s="39"/>
    </row>
    <row r="151" spans="1:8" s="45" customFormat="1" x14ac:dyDescent="0.15">
      <c r="A151" s="27" t="s">
        <v>39</v>
      </c>
      <c r="B151" s="48"/>
      <c r="C151" s="72">
        <f>33257+1655</f>
        <v>34912</v>
      </c>
      <c r="D151" s="33"/>
      <c r="E151" s="14">
        <f>C151/5280</f>
        <v>6.6121212121212123</v>
      </c>
      <c r="H151"/>
    </row>
    <row r="152" spans="1:8" s="45" customFormat="1" x14ac:dyDescent="0.15">
      <c r="A152" s="27" t="s">
        <v>40</v>
      </c>
      <c r="B152" s="28"/>
      <c r="C152" s="66">
        <f>7130+2729</f>
        <v>9859</v>
      </c>
      <c r="D152" s="33"/>
      <c r="E152" s="14">
        <f>C152/5280</f>
        <v>1.8672348484848484</v>
      </c>
      <c r="F152" s="30"/>
      <c r="H152"/>
    </row>
    <row r="153" spans="1:8" s="45" customFormat="1" x14ac:dyDescent="0.15">
      <c r="A153" s="27" t="s">
        <v>135</v>
      </c>
      <c r="B153" s="28"/>
      <c r="C153" s="66">
        <v>4289</v>
      </c>
      <c r="D153" s="33"/>
      <c r="E153" s="14">
        <f>C153/5280</f>
        <v>0.81231060606060601</v>
      </c>
      <c r="H153"/>
    </row>
    <row r="154" spans="1:8" s="45" customFormat="1" x14ac:dyDescent="0.15">
      <c r="A154" s="27" t="s">
        <v>41</v>
      </c>
      <c r="B154" s="28"/>
      <c r="C154" s="66">
        <v>10792</v>
      </c>
      <c r="D154" s="33"/>
      <c r="E154" s="14">
        <f>C154/5280</f>
        <v>2.0439393939393939</v>
      </c>
    </row>
    <row r="155" spans="1:8" s="45" customFormat="1" x14ac:dyDescent="0.15">
      <c r="A155" s="29" t="s">
        <v>42</v>
      </c>
      <c r="B155" s="28"/>
      <c r="C155" s="66"/>
      <c r="D155" s="33"/>
      <c r="E155" s="35">
        <f>SUM(D156:D157)</f>
        <v>7.6431818181818185</v>
      </c>
    </row>
    <row r="156" spans="1:8" x14ac:dyDescent="0.15">
      <c r="A156" s="8"/>
      <c r="B156" s="9" t="s">
        <v>136</v>
      </c>
      <c r="C156" s="65">
        <v>17190</v>
      </c>
      <c r="D156" s="15">
        <f>C156/5280</f>
        <v>3.2556818181818183</v>
      </c>
      <c r="E156" s="39"/>
      <c r="H156" s="45"/>
    </row>
    <row r="157" spans="1:8" x14ac:dyDescent="0.15">
      <c r="A157" s="16"/>
      <c r="B157" s="9" t="s">
        <v>137</v>
      </c>
      <c r="C157" s="65">
        <v>23166</v>
      </c>
      <c r="D157" s="15">
        <f>C157/5280</f>
        <v>4.3875000000000002</v>
      </c>
      <c r="E157" s="39"/>
      <c r="H157" s="45"/>
    </row>
    <row r="158" spans="1:8" s="45" customFormat="1" x14ac:dyDescent="0.15">
      <c r="A158" s="27" t="s">
        <v>43</v>
      </c>
      <c r="B158" s="48"/>
      <c r="C158" s="72">
        <v>40261</v>
      </c>
      <c r="D158" s="33"/>
      <c r="E158" s="14">
        <f>C158/5280</f>
        <v>7.6251893939393938</v>
      </c>
    </row>
    <row r="159" spans="1:8" s="47" customFormat="1" x14ac:dyDescent="0.15">
      <c r="A159" s="11" t="s">
        <v>44</v>
      </c>
      <c r="B159" s="12"/>
      <c r="C159" s="64">
        <v>12993</v>
      </c>
      <c r="D159" s="36"/>
      <c r="E159" s="14">
        <f>C159/5280</f>
        <v>2.4607954545454547</v>
      </c>
      <c r="H159"/>
    </row>
    <row r="160" spans="1:8" s="45" customFormat="1" x14ac:dyDescent="0.15">
      <c r="A160" s="27" t="s">
        <v>138</v>
      </c>
      <c r="B160" s="28"/>
      <c r="C160" s="66">
        <v>21961</v>
      </c>
      <c r="D160" s="33"/>
      <c r="E160" s="14">
        <f>C160/5280</f>
        <v>4.1592803030303029</v>
      </c>
      <c r="H160"/>
    </row>
    <row r="161" spans="1:8" s="45" customFormat="1" x14ac:dyDescent="0.15">
      <c r="A161" s="29" t="s">
        <v>45</v>
      </c>
      <c r="B161" s="28"/>
      <c r="C161" s="66"/>
      <c r="D161" s="33"/>
      <c r="E161" s="35">
        <f>SUM(D162:D165)</f>
        <v>7.3492424242424246</v>
      </c>
    </row>
    <row r="162" spans="1:8" x14ac:dyDescent="0.15">
      <c r="A162" s="3"/>
      <c r="B162" s="2" t="s">
        <v>270</v>
      </c>
      <c r="C162" s="68">
        <v>21578</v>
      </c>
      <c r="D162" s="15">
        <f>C162/5280</f>
        <v>4.0867424242424244</v>
      </c>
      <c r="E162" s="39"/>
      <c r="H162" s="47"/>
    </row>
    <row r="163" spans="1:8" x14ac:dyDescent="0.15">
      <c r="A163" s="3"/>
      <c r="B163" s="2" t="s">
        <v>271</v>
      </c>
      <c r="C163" s="68">
        <v>6092</v>
      </c>
      <c r="D163" s="15">
        <f>C163/5280</f>
        <v>1.1537878787878788</v>
      </c>
      <c r="E163" s="39"/>
      <c r="H163" s="45"/>
    </row>
    <row r="164" spans="1:8" x14ac:dyDescent="0.15">
      <c r="A164" s="3"/>
      <c r="B164" s="2" t="s">
        <v>272</v>
      </c>
      <c r="C164" s="68">
        <v>405</v>
      </c>
      <c r="D164" s="15">
        <f>C164/5280</f>
        <v>7.6704545454545456E-2</v>
      </c>
      <c r="E164" s="39"/>
      <c r="H164" s="45"/>
    </row>
    <row r="165" spans="1:8" x14ac:dyDescent="0.15">
      <c r="A165" s="3"/>
      <c r="B165" s="2" t="s">
        <v>139</v>
      </c>
      <c r="C165" s="68">
        <v>10729</v>
      </c>
      <c r="D165" s="15">
        <f>C165/5280</f>
        <v>2.032007575757576</v>
      </c>
      <c r="E165" s="39"/>
    </row>
    <row r="166" spans="1:8" s="45" customFormat="1" x14ac:dyDescent="0.15">
      <c r="A166" s="27" t="s">
        <v>46</v>
      </c>
      <c r="B166" s="28"/>
      <c r="C166" s="66">
        <v>26201</v>
      </c>
      <c r="D166" s="33"/>
      <c r="E166" s="14">
        <f>C166/5280</f>
        <v>4.9623106060606057</v>
      </c>
      <c r="H166"/>
    </row>
    <row r="167" spans="1:8" s="45" customFormat="1" x14ac:dyDescent="0.15">
      <c r="A167" s="27" t="s">
        <v>47</v>
      </c>
      <c r="B167" s="28"/>
      <c r="C167" s="66">
        <v>21625</v>
      </c>
      <c r="D167" s="33"/>
      <c r="E167" s="14">
        <f>C167/5280</f>
        <v>4.0956439393939394</v>
      </c>
      <c r="H167"/>
    </row>
    <row r="168" spans="1:8" s="45" customFormat="1" x14ac:dyDescent="0.15">
      <c r="A168" s="29" t="s">
        <v>48</v>
      </c>
      <c r="B168" s="28"/>
      <c r="C168" s="66"/>
      <c r="D168" s="33"/>
      <c r="E168" s="35">
        <f>SUM(D169:D170)</f>
        <v>9.4918560606060609</v>
      </c>
      <c r="H168"/>
    </row>
    <row r="169" spans="1:8" x14ac:dyDescent="0.15">
      <c r="A169" s="8"/>
      <c r="B169" s="9" t="s">
        <v>286</v>
      </c>
      <c r="C169" s="65">
        <v>9785</v>
      </c>
      <c r="D169" s="15">
        <f>C169/5280</f>
        <v>1.853219696969697</v>
      </c>
      <c r="E169" s="39"/>
      <c r="H169" s="45"/>
    </row>
    <row r="170" spans="1:8" x14ac:dyDescent="0.15">
      <c r="A170" s="16"/>
      <c r="B170" s="9" t="s">
        <v>313</v>
      </c>
      <c r="C170" s="65">
        <v>40332</v>
      </c>
      <c r="D170" s="15">
        <f>C170/5280</f>
        <v>7.6386363636363637</v>
      </c>
      <c r="E170" s="39"/>
      <c r="H170" s="45"/>
    </row>
    <row r="171" spans="1:8" s="45" customFormat="1" x14ac:dyDescent="0.15">
      <c r="A171" s="29" t="s">
        <v>367</v>
      </c>
      <c r="B171" s="28"/>
      <c r="C171" s="66">
        <v>13690</v>
      </c>
      <c r="D171" s="33"/>
      <c r="E171" s="14">
        <f>C171/5280</f>
        <v>2.5928030303030303</v>
      </c>
    </row>
    <row r="172" spans="1:8" s="45" customFormat="1" x14ac:dyDescent="0.15">
      <c r="A172" s="27" t="s">
        <v>49</v>
      </c>
      <c r="B172" s="28"/>
      <c r="C172" s="66"/>
      <c r="D172" s="33"/>
      <c r="E172" s="35">
        <f>SUM(D173:D176)</f>
        <v>14.680113636363638</v>
      </c>
      <c r="H172"/>
    </row>
    <row r="173" spans="1:8" x14ac:dyDescent="0.15">
      <c r="A173" s="19"/>
      <c r="B173" s="2" t="s">
        <v>198</v>
      </c>
      <c r="C173" s="68">
        <v>23775</v>
      </c>
      <c r="D173" s="15">
        <f>C173/5280</f>
        <v>4.5028409090909092</v>
      </c>
      <c r="E173" s="39"/>
    </row>
    <row r="174" spans="1:8" x14ac:dyDescent="0.15">
      <c r="A174" s="19"/>
      <c r="B174" s="2" t="s">
        <v>199</v>
      </c>
      <c r="C174" s="68">
        <v>4021</v>
      </c>
      <c r="D174" s="15">
        <f>C174/5280</f>
        <v>0.76155303030303034</v>
      </c>
      <c r="E174" s="32"/>
      <c r="H174" s="45"/>
    </row>
    <row r="175" spans="1:8" x14ac:dyDescent="0.15">
      <c r="A175" s="19"/>
      <c r="B175" s="2" t="s">
        <v>200</v>
      </c>
      <c r="C175" s="68">
        <v>6736</v>
      </c>
      <c r="D175" s="15">
        <f>C175/5280</f>
        <v>1.2757575757575759</v>
      </c>
      <c r="E175" s="32"/>
      <c r="H175" s="45"/>
    </row>
    <row r="176" spans="1:8" x14ac:dyDescent="0.15">
      <c r="A176" s="8"/>
      <c r="B176" s="9" t="s">
        <v>201</v>
      </c>
      <c r="C176" s="65">
        <v>42979</v>
      </c>
      <c r="D176" s="15">
        <f>C176/5280</f>
        <v>8.1399621212121218</v>
      </c>
      <c r="E176" s="39"/>
    </row>
    <row r="177" spans="1:8" x14ac:dyDescent="0.15">
      <c r="A177" s="58" t="s">
        <v>275</v>
      </c>
      <c r="B177" s="12"/>
      <c r="C177" s="64">
        <v>3761</v>
      </c>
      <c r="D177" s="36"/>
      <c r="E177" s="14">
        <f>C177/5280</f>
        <v>0.71231060606060603</v>
      </c>
      <c r="F177" s="47"/>
      <c r="G177" s="47"/>
    </row>
    <row r="178" spans="1:8" s="45" customFormat="1" x14ac:dyDescent="0.15">
      <c r="A178" s="27" t="s">
        <v>50</v>
      </c>
      <c r="B178" s="28"/>
      <c r="C178" s="66"/>
      <c r="D178" s="33"/>
      <c r="E178" s="35">
        <f>SUM(D179:D180)</f>
        <v>8.4327651515151523</v>
      </c>
      <c r="H178"/>
    </row>
    <row r="179" spans="1:8" x14ac:dyDescent="0.15">
      <c r="A179" s="19"/>
      <c r="B179" s="2" t="s">
        <v>314</v>
      </c>
      <c r="C179" s="68">
        <v>28916</v>
      </c>
      <c r="D179" s="15">
        <f>C179/5280</f>
        <v>5.4765151515151516</v>
      </c>
      <c r="E179" s="39"/>
    </row>
    <row r="180" spans="1:8" x14ac:dyDescent="0.15">
      <c r="A180" s="8"/>
      <c r="B180" s="9" t="s">
        <v>202</v>
      </c>
      <c r="C180" s="65">
        <v>15609</v>
      </c>
      <c r="D180" s="15">
        <f>C180/5280</f>
        <v>2.9562499999999998</v>
      </c>
      <c r="E180" s="39"/>
    </row>
    <row r="181" spans="1:8" x14ac:dyDescent="0.15">
      <c r="A181" s="58" t="s">
        <v>273</v>
      </c>
      <c r="B181" s="12"/>
      <c r="C181" s="64">
        <v>1673</v>
      </c>
      <c r="D181" s="36"/>
      <c r="E181" s="14">
        <f>C181/5280</f>
        <v>0.31685606060606059</v>
      </c>
      <c r="F181" s="47"/>
      <c r="G181" s="47"/>
      <c r="H181" s="45"/>
    </row>
    <row r="182" spans="1:8" s="45" customFormat="1" x14ac:dyDescent="0.15">
      <c r="A182" s="29" t="s">
        <v>51</v>
      </c>
      <c r="B182" s="28"/>
      <c r="C182" s="66"/>
      <c r="D182" s="33"/>
      <c r="E182" s="35">
        <f>SUM(D183:D185)</f>
        <v>5.0467803030303031</v>
      </c>
      <c r="H182"/>
    </row>
    <row r="183" spans="1:8" x14ac:dyDescent="0.15">
      <c r="A183" s="3"/>
      <c r="B183" s="2" t="s">
        <v>203</v>
      </c>
      <c r="C183" s="68">
        <v>2139</v>
      </c>
      <c r="D183" s="15">
        <f>C183/5280</f>
        <v>0.40511363636363634</v>
      </c>
      <c r="E183" s="39"/>
    </row>
    <row r="184" spans="1:8" x14ac:dyDescent="0.15">
      <c r="A184" s="3"/>
      <c r="B184" s="2" t="s">
        <v>204</v>
      </c>
      <c r="C184" s="68">
        <v>13092</v>
      </c>
      <c r="D184" s="15">
        <f>C184/5280</f>
        <v>2.4795454545454545</v>
      </c>
      <c r="E184" s="32"/>
    </row>
    <row r="185" spans="1:8" x14ac:dyDescent="0.15">
      <c r="A185" s="8"/>
      <c r="B185" s="9" t="s">
        <v>205</v>
      </c>
      <c r="C185" s="65">
        <v>11416</v>
      </c>
      <c r="D185" s="15">
        <f>C185/5280</f>
        <v>2.1621212121212121</v>
      </c>
      <c r="E185" s="39"/>
      <c r="H185" s="45"/>
    </row>
    <row r="186" spans="1:8" s="45" customFormat="1" x14ac:dyDescent="0.15">
      <c r="A186" s="29" t="s">
        <v>52</v>
      </c>
      <c r="B186" s="28"/>
      <c r="C186" s="66"/>
      <c r="D186" s="33"/>
      <c r="E186" s="35">
        <f>SUM(D187:D188)</f>
        <v>4.146590909090909</v>
      </c>
      <c r="H186"/>
    </row>
    <row r="187" spans="1:8" x14ac:dyDescent="0.15">
      <c r="A187" s="8"/>
      <c r="B187" s="9" t="s">
        <v>315</v>
      </c>
      <c r="C187" s="65">
        <v>10595</v>
      </c>
      <c r="D187" s="15">
        <f>C187/5280</f>
        <v>2.0066287878787881</v>
      </c>
      <c r="E187" s="39"/>
    </row>
    <row r="188" spans="1:8" x14ac:dyDescent="0.15">
      <c r="A188" s="16"/>
      <c r="B188" s="9" t="s">
        <v>140</v>
      </c>
      <c r="C188" s="65">
        <v>11299</v>
      </c>
      <c r="D188" s="15">
        <f>C188/5280</f>
        <v>2.1399621212121214</v>
      </c>
      <c r="E188" s="39"/>
    </row>
    <row r="189" spans="1:8" s="45" customFormat="1" x14ac:dyDescent="0.15">
      <c r="A189" s="27" t="s">
        <v>53</v>
      </c>
      <c r="B189" s="48"/>
      <c r="C189" s="72"/>
      <c r="D189" s="33"/>
      <c r="E189" s="35">
        <f>SUM(D190:D192)</f>
        <v>4.4335227272727273</v>
      </c>
    </row>
    <row r="190" spans="1:8" x14ac:dyDescent="0.15">
      <c r="A190" s="19"/>
      <c r="B190" s="21" t="s">
        <v>316</v>
      </c>
      <c r="C190" s="68">
        <v>9747</v>
      </c>
      <c r="D190" s="15">
        <f>C190/5280</f>
        <v>1.8460227272727272</v>
      </c>
      <c r="E190" s="39"/>
    </row>
    <row r="191" spans="1:8" x14ac:dyDescent="0.15">
      <c r="A191" s="19"/>
      <c r="B191" s="21" t="s">
        <v>206</v>
      </c>
      <c r="C191" s="68">
        <v>8905</v>
      </c>
      <c r="D191" s="15">
        <f>C191/5280</f>
        <v>1.6865530303030303</v>
      </c>
      <c r="E191" s="32"/>
    </row>
    <row r="192" spans="1:8" x14ac:dyDescent="0.15">
      <c r="A192" s="8"/>
      <c r="B192" s="9" t="s">
        <v>340</v>
      </c>
      <c r="C192" s="65">
        <v>4757</v>
      </c>
      <c r="D192" s="15">
        <f>C192/5280</f>
        <v>0.90094696969696975</v>
      </c>
      <c r="E192" s="39"/>
      <c r="H192" s="45"/>
    </row>
    <row r="193" spans="1:8" s="45" customFormat="1" x14ac:dyDescent="0.15">
      <c r="A193" s="27" t="s">
        <v>54</v>
      </c>
      <c r="B193" s="28"/>
      <c r="C193" s="66">
        <v>9500</v>
      </c>
      <c r="D193" s="33"/>
      <c r="E193" s="14">
        <f>C193/5280</f>
        <v>1.7992424242424243</v>
      </c>
      <c r="H193"/>
    </row>
    <row r="194" spans="1:8" s="45" customFormat="1" x14ac:dyDescent="0.15">
      <c r="A194" s="49" t="s">
        <v>55</v>
      </c>
      <c r="B194" s="50"/>
      <c r="C194" s="66"/>
      <c r="D194" s="33"/>
      <c r="E194" s="35">
        <f>SUM(D195:D198)</f>
        <v>3.6304924242424241</v>
      </c>
      <c r="H194"/>
    </row>
    <row r="195" spans="1:8" x14ac:dyDescent="0.15">
      <c r="A195" s="4"/>
      <c r="B195" s="21" t="s">
        <v>207</v>
      </c>
      <c r="C195" s="68">
        <v>2493</v>
      </c>
      <c r="D195" s="15">
        <f>C195/5280</f>
        <v>0.47215909090909092</v>
      </c>
      <c r="E195" s="39"/>
    </row>
    <row r="196" spans="1:8" x14ac:dyDescent="0.15">
      <c r="A196" s="4"/>
      <c r="B196" s="21" t="s">
        <v>208</v>
      </c>
      <c r="C196" s="68">
        <v>1521</v>
      </c>
      <c r="D196" s="15">
        <f>C196/5280</f>
        <v>0.28806818181818183</v>
      </c>
      <c r="E196" s="32"/>
      <c r="H196" s="45"/>
    </row>
    <row r="197" spans="1:8" x14ac:dyDescent="0.15">
      <c r="A197" s="4"/>
      <c r="B197" s="21" t="s">
        <v>209</v>
      </c>
      <c r="C197" s="68">
        <v>11447</v>
      </c>
      <c r="D197" s="15">
        <f>C197/5280</f>
        <v>2.1679924242424242</v>
      </c>
      <c r="E197" s="32"/>
      <c r="H197" s="45"/>
    </row>
    <row r="198" spans="1:8" x14ac:dyDescent="0.15">
      <c r="A198" s="8"/>
      <c r="B198" s="9" t="s">
        <v>210</v>
      </c>
      <c r="C198" s="65">
        <v>3708</v>
      </c>
      <c r="D198" s="15">
        <f>C198/5280</f>
        <v>0.70227272727272727</v>
      </c>
      <c r="E198" s="39"/>
    </row>
    <row r="199" spans="1:8" s="45" customFormat="1" x14ac:dyDescent="0.15">
      <c r="A199" s="29" t="s">
        <v>56</v>
      </c>
      <c r="B199" s="28"/>
      <c r="C199" s="66"/>
      <c r="D199" s="51"/>
      <c r="E199" s="35">
        <f>SUM(D200:D202)</f>
        <v>3.6537878787878784</v>
      </c>
      <c r="H199"/>
    </row>
    <row r="200" spans="1:8" x14ac:dyDescent="0.15">
      <c r="A200" s="3"/>
      <c r="B200" s="2" t="s">
        <v>318</v>
      </c>
      <c r="C200" s="68">
        <v>5947</v>
      </c>
      <c r="D200" s="15">
        <f t="shared" ref="D200:D206" si="7">C200/5280</f>
        <v>1.1263257575757575</v>
      </c>
      <c r="E200" s="39"/>
    </row>
    <row r="201" spans="1:8" x14ac:dyDescent="0.15">
      <c r="A201" s="8"/>
      <c r="B201" s="9" t="s">
        <v>317</v>
      </c>
      <c r="C201" s="65">
        <v>4088</v>
      </c>
      <c r="D201" s="15">
        <f t="shared" si="7"/>
        <v>0.77424242424242429</v>
      </c>
      <c r="E201" s="39"/>
    </row>
    <row r="202" spans="1:8" x14ac:dyDescent="0.15">
      <c r="A202" s="16"/>
      <c r="B202" s="9" t="s">
        <v>141</v>
      </c>
      <c r="C202" s="65">
        <v>9257</v>
      </c>
      <c r="D202" s="15">
        <f t="shared" si="7"/>
        <v>1.7532196969696969</v>
      </c>
      <c r="E202" s="39"/>
      <c r="H202" s="45"/>
    </row>
    <row r="203" spans="1:8" s="45" customFormat="1" x14ac:dyDescent="0.15">
      <c r="A203" s="29" t="s">
        <v>57</v>
      </c>
      <c r="B203" s="28"/>
      <c r="C203" s="66"/>
      <c r="D203" s="51"/>
      <c r="E203" s="35">
        <f>SUM(D204:D206)</f>
        <v>3.6712121212121214</v>
      </c>
      <c r="H203"/>
    </row>
    <row r="204" spans="1:8" x14ac:dyDescent="0.15">
      <c r="A204" s="3"/>
      <c r="B204" s="2" t="s">
        <v>319</v>
      </c>
      <c r="C204" s="68">
        <f>1606+1968</f>
        <v>3574</v>
      </c>
      <c r="D204" s="15">
        <f t="shared" si="7"/>
        <v>0.67689393939393938</v>
      </c>
      <c r="E204" s="39"/>
    </row>
    <row r="205" spans="1:8" x14ac:dyDescent="0.15">
      <c r="A205" s="8"/>
      <c r="B205" s="9" t="s">
        <v>142</v>
      </c>
      <c r="C205" s="65">
        <v>275</v>
      </c>
      <c r="D205" s="15">
        <f t="shared" si="7"/>
        <v>5.2083333333333336E-2</v>
      </c>
      <c r="E205" s="39"/>
    </row>
    <row r="206" spans="1:8" x14ac:dyDescent="0.15">
      <c r="A206" s="16"/>
      <c r="B206" s="9" t="s">
        <v>143</v>
      </c>
      <c r="C206" s="65">
        <v>15535</v>
      </c>
      <c r="D206" s="15">
        <f t="shared" si="7"/>
        <v>2.9422348484848486</v>
      </c>
      <c r="E206" s="39"/>
      <c r="H206" s="45"/>
    </row>
    <row r="207" spans="1:8" s="45" customFormat="1" x14ac:dyDescent="0.15">
      <c r="A207" s="27" t="s">
        <v>59</v>
      </c>
      <c r="B207" s="28"/>
      <c r="C207" s="66">
        <f>34250+12866</f>
        <v>47116</v>
      </c>
      <c r="D207" s="33"/>
      <c r="E207" s="14">
        <f>C207/5280</f>
        <v>8.9234848484848488</v>
      </c>
      <c r="H207"/>
    </row>
    <row r="208" spans="1:8" s="45" customFormat="1" x14ac:dyDescent="0.15">
      <c r="A208" s="27" t="s">
        <v>58</v>
      </c>
      <c r="B208" s="28"/>
      <c r="C208" s="66">
        <v>21711</v>
      </c>
      <c r="D208" s="33"/>
      <c r="E208" s="14">
        <f>C208/5280</f>
        <v>4.1119318181818185</v>
      </c>
      <c r="H208"/>
    </row>
    <row r="209" spans="1:8" s="45" customFormat="1" x14ac:dyDescent="0.15">
      <c r="A209" s="27" t="s">
        <v>364</v>
      </c>
      <c r="B209" s="28"/>
      <c r="C209" s="66">
        <f>465+859+165+227+817</f>
        <v>2533</v>
      </c>
      <c r="D209" s="33"/>
      <c r="E209" s="14">
        <f>C209/5280</f>
        <v>0.47973484848484849</v>
      </c>
      <c r="H209"/>
    </row>
    <row r="210" spans="1:8" s="45" customFormat="1" x14ac:dyDescent="0.15">
      <c r="A210" s="27" t="s">
        <v>60</v>
      </c>
      <c r="B210" s="28"/>
      <c r="C210" s="66">
        <v>15433</v>
      </c>
      <c r="D210" s="33"/>
      <c r="E210" s="14">
        <f>C210/5280</f>
        <v>2.9229166666666666</v>
      </c>
    </row>
    <row r="211" spans="1:8" s="45" customFormat="1" x14ac:dyDescent="0.15">
      <c r="A211" s="27" t="s">
        <v>61</v>
      </c>
      <c r="B211" s="28"/>
      <c r="C211" s="66">
        <v>10560</v>
      </c>
      <c r="D211" s="33"/>
      <c r="E211" s="14">
        <f>C211/5280</f>
        <v>2</v>
      </c>
    </row>
    <row r="212" spans="1:8" s="45" customFormat="1" x14ac:dyDescent="0.15">
      <c r="A212" s="27" t="s">
        <v>260</v>
      </c>
      <c r="B212" s="48"/>
      <c r="C212" s="72"/>
      <c r="D212" s="33"/>
      <c r="E212" s="35">
        <f>SUM(D213:D224)</f>
        <v>34.629545454545458</v>
      </c>
    </row>
    <row r="213" spans="1:8" x14ac:dyDescent="0.15">
      <c r="A213" s="18"/>
      <c r="B213" s="17" t="s">
        <v>373</v>
      </c>
      <c r="C213" s="65">
        <v>3049</v>
      </c>
      <c r="D213" s="15">
        <f t="shared" ref="D213:D223" si="8">C213/5280</f>
        <v>0.57746212121212126</v>
      </c>
      <c r="E213" s="39"/>
      <c r="H213" s="45"/>
    </row>
    <row r="214" spans="1:8" x14ac:dyDescent="0.15">
      <c r="A214" s="18"/>
      <c r="B214" s="17" t="s">
        <v>372</v>
      </c>
      <c r="C214" s="65">
        <v>338</v>
      </c>
      <c r="D214" s="15">
        <f t="shared" si="8"/>
        <v>6.4015151515151511E-2</v>
      </c>
      <c r="E214" s="39"/>
      <c r="H214" s="45"/>
    </row>
    <row r="215" spans="1:8" x14ac:dyDescent="0.15">
      <c r="A215" s="18"/>
      <c r="B215" s="17" t="s">
        <v>393</v>
      </c>
      <c r="C215" s="65">
        <f>6792-338</f>
        <v>6454</v>
      </c>
      <c r="D215" s="15">
        <f t="shared" si="8"/>
        <v>1.2223484848484849</v>
      </c>
      <c r="E215" s="39"/>
      <c r="H215" s="45"/>
    </row>
    <row r="216" spans="1:8" x14ac:dyDescent="0.15">
      <c r="A216" s="18"/>
      <c r="B216" s="17" t="s">
        <v>287</v>
      </c>
      <c r="C216" s="65">
        <v>5514</v>
      </c>
      <c r="D216" s="15">
        <f t="shared" si="8"/>
        <v>1.0443181818181819</v>
      </c>
      <c r="E216" s="39"/>
    </row>
    <row r="217" spans="1:8" x14ac:dyDescent="0.15">
      <c r="A217" s="18"/>
      <c r="B217" s="17" t="s">
        <v>288</v>
      </c>
      <c r="C217" s="65">
        <v>34888</v>
      </c>
      <c r="D217" s="15">
        <f t="shared" si="8"/>
        <v>6.6075757575757574</v>
      </c>
      <c r="E217" s="39"/>
    </row>
    <row r="218" spans="1:8" x14ac:dyDescent="0.15">
      <c r="A218" s="18"/>
      <c r="B218" s="17" t="s">
        <v>339</v>
      </c>
      <c r="C218" s="65">
        <v>34091</v>
      </c>
      <c r="D218" s="15">
        <f t="shared" si="8"/>
        <v>6.4566287878787882</v>
      </c>
      <c r="E218" s="39"/>
    </row>
    <row r="219" spans="1:8" x14ac:dyDescent="0.15">
      <c r="A219" s="18"/>
      <c r="B219" s="17" t="s">
        <v>360</v>
      </c>
      <c r="C219" s="65">
        <v>39226</v>
      </c>
      <c r="D219" s="15">
        <f t="shared" si="8"/>
        <v>7.4291666666666663</v>
      </c>
      <c r="E219" s="39"/>
    </row>
    <row r="220" spans="1:8" x14ac:dyDescent="0.15">
      <c r="A220" s="16"/>
      <c r="B220" s="38" t="s">
        <v>361</v>
      </c>
      <c r="C220" s="74">
        <v>3891</v>
      </c>
      <c r="D220" s="15">
        <f t="shared" si="8"/>
        <v>0.73693181818181819</v>
      </c>
      <c r="E220" s="39"/>
    </row>
    <row r="221" spans="1:8" x14ac:dyDescent="0.15">
      <c r="A221" s="22"/>
      <c r="B221" s="17" t="s">
        <v>274</v>
      </c>
      <c r="C221" s="65">
        <v>23201</v>
      </c>
      <c r="D221" s="15">
        <f t="shared" si="8"/>
        <v>4.3941287878787882</v>
      </c>
      <c r="E221" s="39"/>
    </row>
    <row r="222" spans="1:8" x14ac:dyDescent="0.15">
      <c r="A222" s="22"/>
      <c r="B222" s="17" t="s">
        <v>362</v>
      </c>
      <c r="C222" s="65">
        <v>2650</v>
      </c>
      <c r="D222" s="15">
        <f t="shared" si="8"/>
        <v>0.50189393939393945</v>
      </c>
      <c r="E222" s="39"/>
    </row>
    <row r="223" spans="1:8" x14ac:dyDescent="0.15">
      <c r="A223" s="8"/>
      <c r="B223" s="9" t="s">
        <v>363</v>
      </c>
      <c r="C223" s="65">
        <v>1845</v>
      </c>
      <c r="D223" s="15">
        <f t="shared" si="8"/>
        <v>0.34943181818181818</v>
      </c>
      <c r="E223" s="39"/>
    </row>
    <row r="224" spans="1:8" x14ac:dyDescent="0.15">
      <c r="A224" s="8"/>
      <c r="B224" s="9" t="s">
        <v>320</v>
      </c>
      <c r="C224" s="65">
        <v>27697</v>
      </c>
      <c r="D224" s="15">
        <f>C224/5280</f>
        <v>5.2456439393939398</v>
      </c>
      <c r="E224" s="39"/>
    </row>
    <row r="225" spans="1:8" s="45" customFormat="1" x14ac:dyDescent="0.15">
      <c r="A225" s="29" t="s">
        <v>62</v>
      </c>
      <c r="B225" s="28"/>
      <c r="C225" s="66"/>
      <c r="D225" s="51"/>
      <c r="E225" s="35">
        <f>SUM(D226:D227)</f>
        <v>4.0179924242424239</v>
      </c>
      <c r="H225"/>
    </row>
    <row r="226" spans="1:8" x14ac:dyDescent="0.15">
      <c r="A226" s="8"/>
      <c r="B226" s="9" t="s">
        <v>321</v>
      </c>
      <c r="C226" s="65">
        <v>16247</v>
      </c>
      <c r="D226" s="15">
        <f>C226/5280</f>
        <v>3.0770833333333334</v>
      </c>
      <c r="E226" s="39"/>
    </row>
    <row r="227" spans="1:8" x14ac:dyDescent="0.15">
      <c r="A227" s="16"/>
      <c r="B227" s="9" t="s">
        <v>144</v>
      </c>
      <c r="C227" s="65">
        <v>4968</v>
      </c>
      <c r="D227" s="15">
        <f>C227/5280</f>
        <v>0.94090909090909092</v>
      </c>
      <c r="E227" s="39"/>
    </row>
    <row r="228" spans="1:8" s="45" customFormat="1" x14ac:dyDescent="0.15">
      <c r="A228" s="27" t="s">
        <v>63</v>
      </c>
      <c r="B228" s="28"/>
      <c r="C228" s="66">
        <v>9416</v>
      </c>
      <c r="D228" s="33"/>
      <c r="E228" s="14">
        <f>C228/5280</f>
        <v>1.7833333333333334</v>
      </c>
      <c r="H228"/>
    </row>
    <row r="229" spans="1:8" s="45" customFormat="1" x14ac:dyDescent="0.15">
      <c r="A229" s="27" t="s">
        <v>64</v>
      </c>
      <c r="B229" s="28"/>
      <c r="C229" s="66"/>
      <c r="D229" s="33"/>
      <c r="E229" s="35">
        <f>SUM(D230:D231)</f>
        <v>2.4914772727272725</v>
      </c>
    </row>
    <row r="230" spans="1:8" s="46" customFormat="1" x14ac:dyDescent="0.15">
      <c r="A230" s="16"/>
      <c r="B230" s="9" t="s">
        <v>368</v>
      </c>
      <c r="C230" s="65">
        <v>12141</v>
      </c>
      <c r="D230" s="15">
        <f>C230/5280</f>
        <v>2.2994318181818181</v>
      </c>
      <c r="E230" s="39"/>
      <c r="H230"/>
    </row>
    <row r="231" spans="1:8" s="46" customFormat="1" x14ac:dyDescent="0.15">
      <c r="A231" s="16"/>
      <c r="B231" s="9" t="s">
        <v>369</v>
      </c>
      <c r="C231" s="65">
        <v>1014</v>
      </c>
      <c r="D231" s="15">
        <f>C231/5280</f>
        <v>0.19204545454545455</v>
      </c>
      <c r="E231" s="39"/>
      <c r="H231"/>
    </row>
    <row r="232" spans="1:8" s="45" customFormat="1" x14ac:dyDescent="0.15">
      <c r="A232" s="27" t="s">
        <v>145</v>
      </c>
      <c r="B232" s="28"/>
      <c r="C232" s="66">
        <v>7542</v>
      </c>
      <c r="D232" s="33"/>
      <c r="E232" s="14">
        <f>C232/5280</f>
        <v>1.428409090909091</v>
      </c>
      <c r="F232" s="30"/>
    </row>
    <row r="233" spans="1:8" s="45" customFormat="1" x14ac:dyDescent="0.15">
      <c r="A233" s="27" t="s">
        <v>322</v>
      </c>
      <c r="B233" s="48"/>
      <c r="C233" s="72"/>
      <c r="D233" s="33"/>
      <c r="E233" s="35">
        <f>SUM(D234:D235)</f>
        <v>5.157765151515151</v>
      </c>
    </row>
    <row r="234" spans="1:8" x14ac:dyDescent="0.15">
      <c r="A234" s="19"/>
      <c r="B234" s="21" t="s">
        <v>211</v>
      </c>
      <c r="C234" s="68">
        <v>21828</v>
      </c>
      <c r="D234" s="15">
        <f>C234/5280</f>
        <v>4.1340909090909088</v>
      </c>
      <c r="E234" s="39"/>
      <c r="H234" s="46"/>
    </row>
    <row r="235" spans="1:8" x14ac:dyDescent="0.15">
      <c r="A235" s="8"/>
      <c r="B235" s="9" t="s">
        <v>323</v>
      </c>
      <c r="C235" s="65">
        <v>5405</v>
      </c>
      <c r="D235" s="15">
        <f>C235/5280</f>
        <v>1.0236742424242424</v>
      </c>
      <c r="E235" s="39"/>
      <c r="H235" s="46"/>
    </row>
    <row r="236" spans="1:8" s="45" customFormat="1" x14ac:dyDescent="0.15">
      <c r="A236" s="29" t="s">
        <v>146</v>
      </c>
      <c r="B236" s="28"/>
      <c r="C236" s="66"/>
      <c r="D236" s="51"/>
      <c r="E236" s="35">
        <f>SUM(D237:D238)</f>
        <v>4.3166666666666664</v>
      </c>
    </row>
    <row r="237" spans="1:8" x14ac:dyDescent="0.15">
      <c r="A237" s="3"/>
      <c r="B237" s="2" t="s">
        <v>324</v>
      </c>
      <c r="C237" s="68">
        <v>10148</v>
      </c>
      <c r="D237" s="15">
        <f t="shared" ref="D237:D244" si="9">C237/5280</f>
        <v>1.9219696969696969</v>
      </c>
      <c r="E237" s="39"/>
      <c r="H237" s="45"/>
    </row>
    <row r="238" spans="1:8" x14ac:dyDescent="0.15">
      <c r="A238" s="16"/>
      <c r="B238" s="9" t="s">
        <v>147</v>
      </c>
      <c r="C238" s="65">
        <v>12644</v>
      </c>
      <c r="D238" s="15">
        <f t="shared" si="9"/>
        <v>2.3946969696969695</v>
      </c>
      <c r="E238" s="39"/>
    </row>
    <row r="239" spans="1:8" s="45" customFormat="1" x14ac:dyDescent="0.15">
      <c r="A239" s="29" t="s">
        <v>65</v>
      </c>
      <c r="B239" s="28"/>
      <c r="C239" s="66"/>
      <c r="D239" s="33"/>
      <c r="E239" s="40">
        <f>SUM(D240:D244)</f>
        <v>6.2456439393939389</v>
      </c>
      <c r="H239"/>
    </row>
    <row r="240" spans="1:8" x14ac:dyDescent="0.15">
      <c r="A240" s="3"/>
      <c r="B240" s="2" t="s">
        <v>319</v>
      </c>
      <c r="C240" s="68">
        <f>7204+5366</f>
        <v>12570</v>
      </c>
      <c r="D240" s="15">
        <f t="shared" si="9"/>
        <v>2.3806818181818183</v>
      </c>
      <c r="E240" s="39"/>
      <c r="H240" s="45"/>
    </row>
    <row r="241" spans="1:8" x14ac:dyDescent="0.15">
      <c r="A241" s="3"/>
      <c r="B241" s="2" t="s">
        <v>148</v>
      </c>
      <c r="C241" s="68">
        <v>2014</v>
      </c>
      <c r="D241" s="15">
        <f t="shared" si="9"/>
        <v>0.38143939393939397</v>
      </c>
      <c r="E241" s="39"/>
    </row>
    <row r="242" spans="1:8" x14ac:dyDescent="0.15">
      <c r="A242" s="3"/>
      <c r="B242" s="2" t="s">
        <v>149</v>
      </c>
      <c r="C242" s="68">
        <v>5042</v>
      </c>
      <c r="D242" s="15">
        <f t="shared" si="9"/>
        <v>0.95492424242424245</v>
      </c>
      <c r="E242" s="39"/>
    </row>
    <row r="243" spans="1:8" x14ac:dyDescent="0.15">
      <c r="A243" s="3"/>
      <c r="B243" s="2" t="s">
        <v>150</v>
      </c>
      <c r="C243" s="68">
        <v>4094</v>
      </c>
      <c r="D243" s="15">
        <f t="shared" si="9"/>
        <v>0.77537878787878789</v>
      </c>
      <c r="E243" s="39"/>
      <c r="H243" s="45"/>
    </row>
    <row r="244" spans="1:8" x14ac:dyDescent="0.15">
      <c r="A244" s="16"/>
      <c r="B244" s="9" t="s">
        <v>338</v>
      </c>
      <c r="C244" s="65">
        <v>9257</v>
      </c>
      <c r="D244" s="15">
        <f t="shared" si="9"/>
        <v>1.7532196969696969</v>
      </c>
      <c r="E244" s="39"/>
    </row>
    <row r="245" spans="1:8" s="45" customFormat="1" x14ac:dyDescent="0.15">
      <c r="A245" s="27" t="s">
        <v>66</v>
      </c>
      <c r="B245" s="28"/>
      <c r="C245" s="66">
        <v>19225</v>
      </c>
      <c r="D245" s="33"/>
      <c r="E245" s="14">
        <f>C245/5280</f>
        <v>3.6410984848484849</v>
      </c>
      <c r="H245"/>
    </row>
    <row r="246" spans="1:8" s="45" customFormat="1" x14ac:dyDescent="0.15">
      <c r="A246" s="27" t="s">
        <v>212</v>
      </c>
      <c r="B246" s="28"/>
      <c r="C246" s="66">
        <v>23877</v>
      </c>
      <c r="D246" s="33"/>
      <c r="E246" s="14">
        <f>C246/5280</f>
        <v>4.5221590909090912</v>
      </c>
      <c r="H246"/>
    </row>
    <row r="247" spans="1:8" s="45" customFormat="1" x14ac:dyDescent="0.15">
      <c r="A247" s="27" t="s">
        <v>67</v>
      </c>
      <c r="B247" s="28"/>
      <c r="C247" s="66"/>
      <c r="D247" s="33"/>
      <c r="E247" s="35">
        <f>SUM(D248:D249)</f>
        <v>1.1757575757575758</v>
      </c>
      <c r="H247"/>
    </row>
    <row r="248" spans="1:8" x14ac:dyDescent="0.15">
      <c r="A248" s="19"/>
      <c r="B248" s="2" t="s">
        <v>213</v>
      </c>
      <c r="C248" s="68">
        <v>2817</v>
      </c>
      <c r="D248" s="15">
        <f>C248/5280</f>
        <v>0.53352272727272732</v>
      </c>
      <c r="E248" s="39"/>
    </row>
    <row r="249" spans="1:8" x14ac:dyDescent="0.15">
      <c r="A249" s="8"/>
      <c r="B249" s="9" t="s">
        <v>214</v>
      </c>
      <c r="C249" s="65">
        <v>3391</v>
      </c>
      <c r="D249" s="15">
        <f>C249/5280</f>
        <v>0.64223484848484846</v>
      </c>
      <c r="E249" s="39"/>
      <c r="H249" s="45"/>
    </row>
    <row r="250" spans="1:8" s="45" customFormat="1" x14ac:dyDescent="0.15">
      <c r="A250" s="27" t="s">
        <v>68</v>
      </c>
      <c r="B250" s="28"/>
      <c r="C250" s="66">
        <v>14458</v>
      </c>
      <c r="D250" s="33"/>
      <c r="E250" s="14">
        <f>C250/5280</f>
        <v>2.7382575757575758</v>
      </c>
    </row>
    <row r="251" spans="1:8" s="45" customFormat="1" x14ac:dyDescent="0.15">
      <c r="A251" s="27" t="s">
        <v>69</v>
      </c>
      <c r="B251" s="28"/>
      <c r="C251" s="66">
        <v>13363</v>
      </c>
      <c r="D251" s="33"/>
      <c r="E251" s="14">
        <f>C251/5280</f>
        <v>2.530871212121212</v>
      </c>
      <c r="F251" s="30"/>
    </row>
    <row r="252" spans="1:8" s="45" customFormat="1" x14ac:dyDescent="0.15">
      <c r="A252" s="29" t="s">
        <v>70</v>
      </c>
      <c r="B252" s="28"/>
      <c r="C252" s="66"/>
      <c r="D252" s="33"/>
      <c r="E252" s="35">
        <f>SUM(D253:D254)</f>
        <v>2.8895833333333334</v>
      </c>
      <c r="H252"/>
    </row>
    <row r="253" spans="1:8" x14ac:dyDescent="0.15">
      <c r="A253" s="3"/>
      <c r="B253" s="2" t="s">
        <v>276</v>
      </c>
      <c r="C253" s="68">
        <f>2116+2296</f>
        <v>4412</v>
      </c>
      <c r="D253" s="15">
        <f>C253/5280</f>
        <v>0.83560606060606057</v>
      </c>
      <c r="E253" s="39"/>
    </row>
    <row r="254" spans="1:8" x14ac:dyDescent="0.15">
      <c r="A254" s="16"/>
      <c r="B254" s="9" t="s">
        <v>151</v>
      </c>
      <c r="C254" s="65">
        <v>10845</v>
      </c>
      <c r="D254" s="15">
        <f>C254/5280</f>
        <v>2.0539772727272729</v>
      </c>
      <c r="E254" s="39"/>
      <c r="H254" s="45"/>
    </row>
    <row r="255" spans="1:8" s="45" customFormat="1" x14ac:dyDescent="0.15">
      <c r="A255" s="52" t="s">
        <v>152</v>
      </c>
      <c r="B255" s="53"/>
      <c r="C255" s="75"/>
      <c r="D255" s="51"/>
      <c r="E255" s="35">
        <f>SUM(D256:D257)</f>
        <v>7.4503787878787877</v>
      </c>
    </row>
    <row r="256" spans="1:8" x14ac:dyDescent="0.15">
      <c r="A256" s="23"/>
      <c r="B256" s="24" t="s">
        <v>325</v>
      </c>
      <c r="C256" s="76">
        <v>655</v>
      </c>
      <c r="D256" s="15">
        <f>C256/5280</f>
        <v>0.1240530303030303</v>
      </c>
      <c r="E256" s="39"/>
      <c r="H256" s="45"/>
    </row>
    <row r="257" spans="1:8" x14ac:dyDescent="0.15">
      <c r="A257" s="16"/>
      <c r="B257" s="9" t="s">
        <v>153</v>
      </c>
      <c r="C257" s="65">
        <v>38683</v>
      </c>
      <c r="D257" s="15">
        <f>C257/5280</f>
        <v>7.3263257575757574</v>
      </c>
      <c r="E257" s="39"/>
    </row>
    <row r="258" spans="1:8" s="45" customFormat="1" x14ac:dyDescent="0.15">
      <c r="A258" s="27" t="s">
        <v>71</v>
      </c>
      <c r="B258" s="28"/>
      <c r="C258" s="66">
        <v>21788</v>
      </c>
      <c r="D258" s="33"/>
      <c r="E258" s="14">
        <f>C258/5280</f>
        <v>4.1265151515151519</v>
      </c>
      <c r="H258"/>
    </row>
    <row r="259" spans="1:8" s="45" customFormat="1" x14ac:dyDescent="0.15">
      <c r="A259" s="27" t="s">
        <v>154</v>
      </c>
      <c r="B259" s="28"/>
      <c r="C259" s="66">
        <f>11539+7845</f>
        <v>19384</v>
      </c>
      <c r="D259" s="33"/>
      <c r="E259" s="14">
        <f>C259/5280</f>
        <v>3.6712121212121214</v>
      </c>
      <c r="F259" s="30"/>
    </row>
    <row r="260" spans="1:8" s="45" customFormat="1" x14ac:dyDescent="0.15">
      <c r="A260" s="27" t="s">
        <v>72</v>
      </c>
      <c r="B260" s="48"/>
      <c r="C260" s="72"/>
      <c r="D260" s="51"/>
      <c r="E260" s="35">
        <f>SUM(D261:D264)</f>
        <v>7.2803030303030303</v>
      </c>
      <c r="H260"/>
    </row>
    <row r="261" spans="1:8" x14ac:dyDescent="0.15">
      <c r="A261" s="19"/>
      <c r="B261" s="2" t="s">
        <v>326</v>
      </c>
      <c r="C261" s="68">
        <v>6430</v>
      </c>
      <c r="D261" s="15">
        <f t="shared" ref="D261:D267" si="10">C261/5280</f>
        <v>1.2178030303030303</v>
      </c>
      <c r="E261" s="39"/>
    </row>
    <row r="262" spans="1:8" x14ac:dyDescent="0.15">
      <c r="A262" s="19"/>
      <c r="B262" s="21" t="s">
        <v>155</v>
      </c>
      <c r="C262" s="68">
        <v>9049</v>
      </c>
      <c r="D262" s="15">
        <f t="shared" si="10"/>
        <v>1.7138257575757576</v>
      </c>
      <c r="E262" s="39"/>
      <c r="H262" s="45"/>
    </row>
    <row r="263" spans="1:8" x14ac:dyDescent="0.15">
      <c r="A263" s="19"/>
      <c r="B263" s="21" t="s">
        <v>156</v>
      </c>
      <c r="C263" s="68">
        <v>1651</v>
      </c>
      <c r="D263" s="15">
        <f t="shared" si="10"/>
        <v>0.31268939393939393</v>
      </c>
      <c r="E263" s="39"/>
      <c r="H263" s="45"/>
    </row>
    <row r="264" spans="1:8" x14ac:dyDescent="0.15">
      <c r="A264" s="16"/>
      <c r="B264" s="9" t="s">
        <v>157</v>
      </c>
      <c r="C264" s="65">
        <v>21310</v>
      </c>
      <c r="D264" s="15">
        <f t="shared" si="10"/>
        <v>4.0359848484848486</v>
      </c>
      <c r="E264" s="39"/>
      <c r="H264" s="45"/>
    </row>
    <row r="265" spans="1:8" s="45" customFormat="1" x14ac:dyDescent="0.15">
      <c r="A265" s="27" t="s">
        <v>73</v>
      </c>
      <c r="B265" s="50"/>
      <c r="C265" s="66"/>
      <c r="D265" s="33"/>
      <c r="E265" s="35">
        <f>SUM(D266:D267)</f>
        <v>3.0460227272727272</v>
      </c>
      <c r="H265"/>
    </row>
    <row r="266" spans="1:8" x14ac:dyDescent="0.15">
      <c r="A266" s="19"/>
      <c r="B266" s="21" t="s">
        <v>213</v>
      </c>
      <c r="C266" s="68">
        <v>8113</v>
      </c>
      <c r="D266" s="15">
        <f t="shared" si="10"/>
        <v>1.5365530303030304</v>
      </c>
      <c r="E266" s="39"/>
    </row>
    <row r="267" spans="1:8" x14ac:dyDescent="0.15">
      <c r="A267" s="8"/>
      <c r="B267" s="9" t="s">
        <v>214</v>
      </c>
      <c r="C267" s="65">
        <v>7970</v>
      </c>
      <c r="D267" s="15">
        <f t="shared" si="10"/>
        <v>1.509469696969697</v>
      </c>
      <c r="E267" s="39"/>
    </row>
    <row r="268" spans="1:8" s="45" customFormat="1" x14ac:dyDescent="0.15">
      <c r="A268" s="27" t="s">
        <v>74</v>
      </c>
      <c r="B268" s="28"/>
      <c r="C268" s="66">
        <v>12187</v>
      </c>
      <c r="D268" s="33"/>
      <c r="E268" s="14">
        <f>C268/5280</f>
        <v>2.3081439393939394</v>
      </c>
      <c r="F268" s="30"/>
      <c r="H268"/>
    </row>
    <row r="269" spans="1:8" s="45" customFormat="1" x14ac:dyDescent="0.15">
      <c r="A269" s="27" t="s">
        <v>75</v>
      </c>
      <c r="B269" s="28"/>
      <c r="C269" s="66">
        <v>18285</v>
      </c>
      <c r="D269" s="33"/>
      <c r="E269" s="14">
        <f>C269/5280</f>
        <v>3.4630681818181817</v>
      </c>
    </row>
    <row r="270" spans="1:8" s="45" customFormat="1" x14ac:dyDescent="0.15">
      <c r="A270" s="49" t="s">
        <v>76</v>
      </c>
      <c r="B270" s="48"/>
      <c r="C270" s="72"/>
      <c r="D270" s="51"/>
      <c r="E270" s="35">
        <f>SUM(D271:D272)</f>
        <v>6.0664772727272727</v>
      </c>
      <c r="H270"/>
    </row>
    <row r="271" spans="1:8" x14ac:dyDescent="0.15">
      <c r="A271" s="4"/>
      <c r="B271" s="21" t="s">
        <v>277</v>
      </c>
      <c r="C271" s="68">
        <v>21784</v>
      </c>
      <c r="D271" s="15">
        <f>C271/5280</f>
        <v>4.125757575757576</v>
      </c>
      <c r="E271" s="39"/>
    </row>
    <row r="272" spans="1:8" x14ac:dyDescent="0.15">
      <c r="A272" s="16"/>
      <c r="B272" s="9" t="s">
        <v>158</v>
      </c>
      <c r="C272" s="65">
        <v>10247</v>
      </c>
      <c r="D272" s="15">
        <f>C272/5280</f>
        <v>1.9407196969696969</v>
      </c>
      <c r="E272" s="39"/>
      <c r="H272" s="45"/>
    </row>
    <row r="273" spans="1:8" s="45" customFormat="1" x14ac:dyDescent="0.15">
      <c r="A273" s="27" t="s">
        <v>77</v>
      </c>
      <c r="B273" s="28"/>
      <c r="C273" s="66">
        <v>3845</v>
      </c>
      <c r="D273" s="33"/>
      <c r="E273" s="14">
        <f>C273/5280</f>
        <v>0.72821969696969702</v>
      </c>
    </row>
    <row r="274" spans="1:8" s="45" customFormat="1" x14ac:dyDescent="0.15">
      <c r="A274" s="27" t="s">
        <v>78</v>
      </c>
      <c r="B274" s="48"/>
      <c r="C274" s="72"/>
      <c r="D274" s="51"/>
      <c r="E274" s="35">
        <f>SUM(D275:D276)</f>
        <v>4.1119318181818185</v>
      </c>
    </row>
    <row r="275" spans="1:8" x14ac:dyDescent="0.15">
      <c r="A275" s="19"/>
      <c r="B275" s="21" t="s">
        <v>278</v>
      </c>
      <c r="C275" s="68">
        <v>12366</v>
      </c>
      <c r="D275" s="15">
        <f>C275/5280</f>
        <v>2.3420454545454548</v>
      </c>
      <c r="E275" s="39"/>
    </row>
    <row r="276" spans="1:8" x14ac:dyDescent="0.15">
      <c r="A276" s="16"/>
      <c r="B276" s="9" t="s">
        <v>279</v>
      </c>
      <c r="C276" s="65">
        <f>9345</f>
        <v>9345</v>
      </c>
      <c r="D276" s="15">
        <f>C276/5280</f>
        <v>1.7698863636363635</v>
      </c>
      <c r="E276" s="39"/>
    </row>
    <row r="277" spans="1:8" s="45" customFormat="1" x14ac:dyDescent="0.15">
      <c r="A277" s="27" t="s">
        <v>79</v>
      </c>
      <c r="B277" s="28"/>
      <c r="C277" s="66"/>
      <c r="D277" s="33"/>
      <c r="E277" s="35">
        <f>SUM(D278:D279)</f>
        <v>5.7611742424242429</v>
      </c>
    </row>
    <row r="278" spans="1:8" x14ac:dyDescent="0.15">
      <c r="A278" s="19"/>
      <c r="B278" s="2" t="s">
        <v>327</v>
      </c>
      <c r="C278" s="68">
        <v>15458</v>
      </c>
      <c r="D278" s="15">
        <f>C278/5280</f>
        <v>2.9276515151515152</v>
      </c>
      <c r="E278" s="39"/>
      <c r="H278" s="45"/>
    </row>
    <row r="279" spans="1:8" x14ac:dyDescent="0.15">
      <c r="A279" s="8"/>
      <c r="B279" s="9" t="s">
        <v>215</v>
      </c>
      <c r="C279" s="65">
        <v>14961</v>
      </c>
      <c r="D279" s="15">
        <f>C279/5280</f>
        <v>2.8335227272727272</v>
      </c>
      <c r="E279" s="39"/>
    </row>
    <row r="280" spans="1:8" s="45" customFormat="1" x14ac:dyDescent="0.15">
      <c r="A280" s="27" t="s">
        <v>80</v>
      </c>
      <c r="B280" s="48"/>
      <c r="C280" s="72"/>
      <c r="D280" s="51"/>
      <c r="E280" s="35">
        <f>SUM(D281:D282)</f>
        <v>4.9742424242424246</v>
      </c>
      <c r="H280"/>
    </row>
    <row r="281" spans="1:8" x14ac:dyDescent="0.15">
      <c r="A281" s="19"/>
      <c r="B281" s="21" t="s">
        <v>159</v>
      </c>
      <c r="C281" s="68">
        <v>13032</v>
      </c>
      <c r="D281" s="15">
        <f>C281/5280</f>
        <v>2.4681818181818183</v>
      </c>
      <c r="E281" s="39"/>
      <c r="H281" s="45"/>
    </row>
    <row r="282" spans="1:8" x14ac:dyDescent="0.15">
      <c r="A282" s="16"/>
      <c r="B282" s="9" t="s">
        <v>160</v>
      </c>
      <c r="C282" s="65">
        <v>13232</v>
      </c>
      <c r="D282" s="15">
        <f>C282/5280</f>
        <v>2.5060606060606059</v>
      </c>
      <c r="E282" s="39"/>
    </row>
    <row r="283" spans="1:8" s="45" customFormat="1" x14ac:dyDescent="0.15">
      <c r="A283" s="27" t="s">
        <v>81</v>
      </c>
      <c r="B283" s="28"/>
      <c r="C283" s="66">
        <v>3162</v>
      </c>
      <c r="D283" s="33"/>
      <c r="E283" s="14">
        <f>C283/5280</f>
        <v>0.59886363636363638</v>
      </c>
      <c r="F283" s="30"/>
      <c r="H283"/>
    </row>
    <row r="284" spans="1:8" s="45" customFormat="1" x14ac:dyDescent="0.15">
      <c r="A284" s="29" t="s">
        <v>82</v>
      </c>
      <c r="B284" s="28"/>
      <c r="C284" s="66"/>
      <c r="D284" s="33"/>
      <c r="E284" s="35">
        <f>SUM(D285:D286)</f>
        <v>5.3062499999999995</v>
      </c>
    </row>
    <row r="285" spans="1:8" x14ac:dyDescent="0.15">
      <c r="A285" s="3"/>
      <c r="B285" s="2" t="s">
        <v>216</v>
      </c>
      <c r="C285" s="68">
        <v>7218</v>
      </c>
      <c r="D285" s="15">
        <f>C285/5280</f>
        <v>1.3670454545454545</v>
      </c>
      <c r="E285" s="39"/>
    </row>
    <row r="286" spans="1:8" x14ac:dyDescent="0.15">
      <c r="A286" s="8"/>
      <c r="B286" s="9" t="s">
        <v>328</v>
      </c>
      <c r="C286" s="65">
        <v>20799</v>
      </c>
      <c r="D286" s="15">
        <f>C286/5280</f>
        <v>3.9392045454545452</v>
      </c>
      <c r="E286" s="39"/>
    </row>
    <row r="287" spans="1:8" s="45" customFormat="1" x14ac:dyDescent="0.15">
      <c r="A287" s="29" t="s">
        <v>83</v>
      </c>
      <c r="B287" s="28"/>
      <c r="C287" s="66"/>
      <c r="D287" s="33"/>
      <c r="E287" s="35">
        <f>SUM(D288:D290)</f>
        <v>2.6626893939393939</v>
      </c>
    </row>
    <row r="288" spans="1:8" x14ac:dyDescent="0.15">
      <c r="A288" s="3"/>
      <c r="B288" s="2" t="s">
        <v>329</v>
      </c>
      <c r="C288" s="68">
        <v>2609</v>
      </c>
      <c r="D288" s="15">
        <f t="shared" ref="D288:D300" si="11">C288/5280</f>
        <v>0.49412878787878789</v>
      </c>
      <c r="E288" s="39"/>
      <c r="H288" s="45"/>
    </row>
    <row r="289" spans="1:8" x14ac:dyDescent="0.15">
      <c r="A289" s="3"/>
      <c r="B289" s="2" t="s">
        <v>217</v>
      </c>
      <c r="C289" s="68">
        <v>9542</v>
      </c>
      <c r="D289" s="15">
        <f t="shared" si="11"/>
        <v>1.8071969696969696</v>
      </c>
      <c r="E289" s="32"/>
    </row>
    <row r="290" spans="1:8" x14ac:dyDescent="0.15">
      <c r="A290" s="8"/>
      <c r="B290" s="9" t="s">
        <v>218</v>
      </c>
      <c r="C290" s="65">
        <v>1908</v>
      </c>
      <c r="D290" s="15">
        <f t="shared" si="11"/>
        <v>0.36136363636363639</v>
      </c>
      <c r="E290" s="39"/>
    </row>
    <row r="291" spans="1:8" s="45" customFormat="1" x14ac:dyDescent="0.15">
      <c r="A291" s="27" t="s">
        <v>84</v>
      </c>
      <c r="B291" s="28"/>
      <c r="C291" s="66"/>
      <c r="D291" s="33"/>
      <c r="E291" s="35">
        <f>SUM(D292:D293)</f>
        <v>5.3403409090909086</v>
      </c>
    </row>
    <row r="292" spans="1:8" x14ac:dyDescent="0.15">
      <c r="A292" s="19"/>
      <c r="B292" s="2" t="s">
        <v>330</v>
      </c>
      <c r="C292" s="68">
        <v>24683</v>
      </c>
      <c r="D292" s="15">
        <f t="shared" si="11"/>
        <v>4.6748106060606061</v>
      </c>
      <c r="E292" s="39"/>
    </row>
    <row r="293" spans="1:8" x14ac:dyDescent="0.15">
      <c r="A293" s="8"/>
      <c r="B293" s="9" t="s">
        <v>219</v>
      </c>
      <c r="C293" s="65">
        <v>3514</v>
      </c>
      <c r="D293" s="15">
        <f t="shared" si="11"/>
        <v>0.66553030303030303</v>
      </c>
      <c r="E293" s="39"/>
    </row>
    <row r="294" spans="1:8" s="45" customFormat="1" x14ac:dyDescent="0.15">
      <c r="A294" s="27" t="s">
        <v>85</v>
      </c>
      <c r="B294" s="28"/>
      <c r="C294" s="66"/>
      <c r="D294" s="33"/>
      <c r="E294" s="35">
        <f>SUM(D295:D297)</f>
        <v>10.311174242424242</v>
      </c>
      <c r="H294"/>
    </row>
    <row r="295" spans="1:8" x14ac:dyDescent="0.15">
      <c r="A295" s="19"/>
      <c r="B295" s="2" t="s">
        <v>331</v>
      </c>
      <c r="C295" s="68">
        <v>5021</v>
      </c>
      <c r="D295" s="15">
        <f t="shared" si="11"/>
        <v>0.95094696969696968</v>
      </c>
      <c r="E295" s="39"/>
      <c r="H295" s="45"/>
    </row>
    <row r="296" spans="1:8" x14ac:dyDescent="0.15">
      <c r="A296" s="19"/>
      <c r="B296" s="2" t="s">
        <v>332</v>
      </c>
      <c r="C296" s="68">
        <v>21416</v>
      </c>
      <c r="D296" s="15">
        <f t="shared" si="11"/>
        <v>4.0560606060606057</v>
      </c>
      <c r="E296" s="32"/>
    </row>
    <row r="297" spans="1:8" x14ac:dyDescent="0.15">
      <c r="A297" s="8"/>
      <c r="B297" s="9" t="s">
        <v>220</v>
      </c>
      <c r="C297" s="65">
        <v>28006</v>
      </c>
      <c r="D297" s="15">
        <f t="shared" si="11"/>
        <v>5.3041666666666663</v>
      </c>
      <c r="E297" s="39"/>
    </row>
    <row r="298" spans="1:8" s="45" customFormat="1" x14ac:dyDescent="0.15">
      <c r="A298" s="27" t="s">
        <v>86</v>
      </c>
      <c r="B298" s="28"/>
      <c r="C298" s="66"/>
      <c r="D298" s="33"/>
      <c r="E298" s="35">
        <f>SUM(D299:D300)</f>
        <v>11.591856060606061</v>
      </c>
    </row>
    <row r="299" spans="1:8" x14ac:dyDescent="0.15">
      <c r="A299" s="19"/>
      <c r="B299" s="2" t="s">
        <v>333</v>
      </c>
      <c r="C299" s="68">
        <v>41444</v>
      </c>
      <c r="D299" s="15">
        <f t="shared" si="11"/>
        <v>7.8492424242424246</v>
      </c>
      <c r="E299" s="39"/>
    </row>
    <row r="300" spans="1:8" x14ac:dyDescent="0.15">
      <c r="A300" s="8"/>
      <c r="B300" s="9" t="s">
        <v>334</v>
      </c>
      <c r="C300" s="65">
        <v>19761</v>
      </c>
      <c r="D300" s="15">
        <f t="shared" si="11"/>
        <v>3.7426136363636364</v>
      </c>
      <c r="E300" s="39"/>
    </row>
    <row r="301" spans="1:8" s="45" customFormat="1" x14ac:dyDescent="0.15">
      <c r="A301" s="27" t="s">
        <v>221</v>
      </c>
      <c r="B301" s="28"/>
      <c r="C301" s="66">
        <v>8493</v>
      </c>
      <c r="D301" s="33"/>
      <c r="E301" s="14">
        <f>C301/5280</f>
        <v>1.6085227272727274</v>
      </c>
      <c r="H301"/>
    </row>
    <row r="302" spans="1:8" s="45" customFormat="1" x14ac:dyDescent="0.15">
      <c r="A302" s="27" t="s">
        <v>87</v>
      </c>
      <c r="B302" s="48"/>
      <c r="C302" s="72">
        <v>83212</v>
      </c>
      <c r="D302" s="33"/>
      <c r="E302" s="14">
        <f>C302/5280</f>
        <v>15.759848484848485</v>
      </c>
    </row>
    <row r="303" spans="1:8" s="45" customFormat="1" x14ac:dyDescent="0.15">
      <c r="A303" s="54" t="s">
        <v>88</v>
      </c>
      <c r="B303" s="55"/>
      <c r="C303" s="77"/>
      <c r="D303" s="33"/>
      <c r="E303" s="35">
        <f>SUM(D304:D305)</f>
        <v>3.8977272727272729</v>
      </c>
      <c r="H303"/>
    </row>
    <row r="304" spans="1:8" x14ac:dyDescent="0.15">
      <c r="A304" s="25"/>
      <c r="B304" s="26" t="s">
        <v>335</v>
      </c>
      <c r="C304" s="76">
        <f>141+3437+5155+8365+1232</f>
        <v>18330</v>
      </c>
      <c r="D304" s="15">
        <f>C304/5280</f>
        <v>3.4715909090909092</v>
      </c>
      <c r="E304" s="39"/>
    </row>
    <row r="305" spans="1:8" x14ac:dyDescent="0.15">
      <c r="A305" s="25"/>
      <c r="B305" s="26" t="s">
        <v>161</v>
      </c>
      <c r="C305" s="76">
        <f>2053+197</f>
        <v>2250</v>
      </c>
      <c r="D305" s="15">
        <f>C305/5280</f>
        <v>0.42613636363636365</v>
      </c>
      <c r="E305" s="39"/>
      <c r="H305" s="45"/>
    </row>
    <row r="306" spans="1:8" s="45" customFormat="1" x14ac:dyDescent="0.15">
      <c r="A306" s="27" t="s">
        <v>124</v>
      </c>
      <c r="B306" s="28"/>
      <c r="C306" s="66">
        <f>E306*5280</f>
        <v>1584</v>
      </c>
      <c r="D306" s="33"/>
      <c r="E306" s="79">
        <v>0.3</v>
      </c>
    </row>
    <row r="307" spans="1:8" s="45" customFormat="1" x14ac:dyDescent="0.15">
      <c r="A307" s="27" t="s">
        <v>89</v>
      </c>
      <c r="B307" s="28"/>
      <c r="C307" s="66">
        <v>17268</v>
      </c>
      <c r="D307" s="33"/>
      <c r="E307" s="14">
        <f>C307/5280</f>
        <v>3.2704545454545455</v>
      </c>
    </row>
    <row r="308" spans="1:8" s="45" customFormat="1" x14ac:dyDescent="0.15">
      <c r="A308" s="27" t="s">
        <v>90</v>
      </c>
      <c r="B308" s="28"/>
      <c r="C308" s="66">
        <v>11887</v>
      </c>
      <c r="D308" s="33"/>
      <c r="E308" s="14">
        <f>C308/5280</f>
        <v>2.2513257575757577</v>
      </c>
      <c r="H308"/>
    </row>
    <row r="309" spans="1:8" s="45" customFormat="1" x14ac:dyDescent="0.15">
      <c r="A309" s="27" t="s">
        <v>91</v>
      </c>
      <c r="B309" s="28"/>
      <c r="C309" s="66">
        <v>17271</v>
      </c>
      <c r="D309" s="33"/>
      <c r="E309" s="14">
        <f>C309/5280</f>
        <v>3.2710227272727272</v>
      </c>
      <c r="H309"/>
    </row>
    <row r="310" spans="1:8" s="45" customFormat="1" x14ac:dyDescent="0.15">
      <c r="A310" s="29" t="s">
        <v>92</v>
      </c>
      <c r="B310" s="28"/>
      <c r="C310" s="66"/>
      <c r="D310" s="33"/>
      <c r="E310" s="35">
        <f>SUM(D311:D312)</f>
        <v>3.6410984848484849</v>
      </c>
    </row>
    <row r="311" spans="1:8" x14ac:dyDescent="0.15">
      <c r="A311" s="3"/>
      <c r="B311" s="2" t="s">
        <v>336</v>
      </c>
      <c r="C311" s="68">
        <v>5211</v>
      </c>
      <c r="D311" s="15">
        <f>C311/5280</f>
        <v>0.98693181818181819</v>
      </c>
      <c r="E311" s="39"/>
      <c r="H311" s="45"/>
    </row>
    <row r="312" spans="1:8" x14ac:dyDescent="0.15">
      <c r="A312" s="16"/>
      <c r="B312" s="9" t="s">
        <v>337</v>
      </c>
      <c r="C312" s="65">
        <v>14014</v>
      </c>
      <c r="D312" s="15">
        <f>C312/5280</f>
        <v>2.6541666666666668</v>
      </c>
      <c r="E312" s="39"/>
      <c r="H312" s="45"/>
    </row>
    <row r="313" spans="1:8" s="45" customFormat="1" x14ac:dyDescent="0.15">
      <c r="A313" s="49" t="s">
        <v>93</v>
      </c>
      <c r="B313" s="28"/>
      <c r="C313" s="66"/>
      <c r="D313" s="33"/>
      <c r="E313" s="35">
        <f>SUM(D314:D316)</f>
        <v>5.5545454545454547</v>
      </c>
    </row>
    <row r="314" spans="1:8" x14ac:dyDescent="0.15">
      <c r="A314" s="4"/>
      <c r="B314" s="2" t="s">
        <v>342</v>
      </c>
      <c r="C314" s="68">
        <v>4049</v>
      </c>
      <c r="D314" s="15">
        <f>C314/5280</f>
        <v>0.7668560606060606</v>
      </c>
      <c r="E314" s="39"/>
      <c r="H314" s="45"/>
    </row>
    <row r="315" spans="1:8" x14ac:dyDescent="0.15">
      <c r="A315" s="4"/>
      <c r="B315" s="2" t="s">
        <v>222</v>
      </c>
      <c r="C315" s="68">
        <v>4065</v>
      </c>
      <c r="D315" s="15">
        <f>C315/5280</f>
        <v>0.76988636363636365</v>
      </c>
      <c r="E315" s="32"/>
    </row>
    <row r="316" spans="1:8" x14ac:dyDescent="0.15">
      <c r="A316" s="8"/>
      <c r="B316" s="9" t="s">
        <v>223</v>
      </c>
      <c r="C316" s="65">
        <v>21214</v>
      </c>
      <c r="D316" s="15">
        <f>C316/5280</f>
        <v>4.0178030303030301</v>
      </c>
      <c r="E316" s="39"/>
    </row>
    <row r="317" spans="1:8" s="45" customFormat="1" x14ac:dyDescent="0.15">
      <c r="A317" s="29" t="s">
        <v>94</v>
      </c>
      <c r="B317" s="28"/>
      <c r="C317" s="66"/>
      <c r="D317" s="33"/>
      <c r="E317" s="35">
        <f>SUM(D318:D319)</f>
        <v>7.7748106060606066</v>
      </c>
    </row>
    <row r="318" spans="1:8" x14ac:dyDescent="0.15">
      <c r="A318" s="3"/>
      <c r="B318" s="2" t="s">
        <v>343</v>
      </c>
      <c r="C318" s="68">
        <v>14199</v>
      </c>
      <c r="D318" s="15">
        <f>C318/5280</f>
        <v>2.6892045454545452</v>
      </c>
      <c r="E318" s="39"/>
    </row>
    <row r="319" spans="1:8" x14ac:dyDescent="0.15">
      <c r="A319" s="16"/>
      <c r="B319" s="9" t="s">
        <v>344</v>
      </c>
      <c r="C319" s="65">
        <v>26852</v>
      </c>
      <c r="D319" s="15">
        <f>C319/5280</f>
        <v>5.0856060606060609</v>
      </c>
      <c r="E319" s="39"/>
    </row>
    <row r="320" spans="1:8" s="45" customFormat="1" x14ac:dyDescent="0.15">
      <c r="A320" s="29" t="s">
        <v>95</v>
      </c>
      <c r="B320" s="28"/>
      <c r="C320" s="66"/>
      <c r="D320" s="33"/>
      <c r="E320" s="35">
        <f>SUM(D321:D324)</f>
        <v>6.6810606060606066</v>
      </c>
      <c r="H320"/>
    </row>
    <row r="321" spans="1:8" s="46" customFormat="1" x14ac:dyDescent="0.15">
      <c r="A321" s="8"/>
      <c r="B321" s="2" t="s">
        <v>386</v>
      </c>
      <c r="C321" s="65">
        <v>366</v>
      </c>
      <c r="D321" s="15">
        <f>C321/5280</f>
        <v>6.931818181818182E-2</v>
      </c>
      <c r="E321" s="37"/>
      <c r="H321" s="45"/>
    </row>
    <row r="322" spans="1:8" x14ac:dyDescent="0.15">
      <c r="A322" s="3"/>
      <c r="B322" s="2" t="s">
        <v>387</v>
      </c>
      <c r="C322" s="68">
        <v>31550</v>
      </c>
      <c r="D322" s="15">
        <f>C322/5280</f>
        <v>5.9753787878787881</v>
      </c>
      <c r="E322" s="39"/>
    </row>
    <row r="323" spans="1:8" x14ac:dyDescent="0.15">
      <c r="A323" s="3"/>
      <c r="B323" s="2" t="s">
        <v>162</v>
      </c>
      <c r="C323" s="68">
        <v>2761</v>
      </c>
      <c r="D323" s="15">
        <f>C323/5280</f>
        <v>0.5229166666666667</v>
      </c>
      <c r="E323" s="39"/>
    </row>
    <row r="324" spans="1:8" x14ac:dyDescent="0.15">
      <c r="A324" s="16"/>
      <c r="B324" s="9" t="s">
        <v>163</v>
      </c>
      <c r="C324" s="65">
        <v>599</v>
      </c>
      <c r="D324" s="15">
        <f>C324/5280</f>
        <v>0.1134469696969697</v>
      </c>
      <c r="E324" s="39"/>
    </row>
    <row r="325" spans="1:8" s="45" customFormat="1" x14ac:dyDescent="0.15">
      <c r="A325" s="27" t="s">
        <v>164</v>
      </c>
      <c r="B325" s="28"/>
      <c r="C325" s="66">
        <v>21240</v>
      </c>
      <c r="D325" s="33"/>
      <c r="E325" s="14">
        <f>C325/5280</f>
        <v>4.0227272727272725</v>
      </c>
    </row>
    <row r="326" spans="1:8" s="45" customFormat="1" x14ac:dyDescent="0.15">
      <c r="A326" s="29" t="s">
        <v>96</v>
      </c>
      <c r="B326" s="28"/>
      <c r="C326" s="66"/>
      <c r="D326" s="33"/>
      <c r="E326" s="35">
        <f>SUM(D327:D328)</f>
        <v>3.3242424242424242</v>
      </c>
      <c r="H326" s="46"/>
    </row>
    <row r="327" spans="1:8" x14ac:dyDescent="0.15">
      <c r="A327" s="3"/>
      <c r="B327" s="2" t="s">
        <v>345</v>
      </c>
      <c r="C327" s="68">
        <v>2408</v>
      </c>
      <c r="D327" s="15">
        <f>C327/5280</f>
        <v>0.45606060606060606</v>
      </c>
      <c r="E327" s="39"/>
    </row>
    <row r="328" spans="1:8" x14ac:dyDescent="0.15">
      <c r="A328" s="16"/>
      <c r="B328" s="9" t="s">
        <v>285</v>
      </c>
      <c r="C328" s="65">
        <v>15144</v>
      </c>
      <c r="D328" s="15">
        <f>C328/5280</f>
        <v>2.8681818181818182</v>
      </c>
      <c r="E328" s="39"/>
    </row>
    <row r="329" spans="1:8" s="45" customFormat="1" x14ac:dyDescent="0.15">
      <c r="A329" s="27" t="s">
        <v>97</v>
      </c>
      <c r="B329" s="28"/>
      <c r="C329" s="66">
        <v>12218</v>
      </c>
      <c r="D329" s="33"/>
      <c r="E329" s="14">
        <f>C329/5280</f>
        <v>2.3140151515151515</v>
      </c>
      <c r="H329"/>
    </row>
    <row r="330" spans="1:8" s="45" customFormat="1" x14ac:dyDescent="0.15">
      <c r="A330" s="27" t="s">
        <v>98</v>
      </c>
      <c r="B330" s="28"/>
      <c r="C330" s="66">
        <v>12426</v>
      </c>
      <c r="D330" s="33"/>
      <c r="E330" s="14">
        <f>C330/5280</f>
        <v>2.353409090909091</v>
      </c>
    </row>
    <row r="331" spans="1:8" s="45" customFormat="1" x14ac:dyDescent="0.15">
      <c r="A331" s="27" t="s">
        <v>99</v>
      </c>
      <c r="B331" s="28"/>
      <c r="C331" s="66">
        <v>14630</v>
      </c>
      <c r="D331" s="33"/>
      <c r="E331" s="14">
        <f>C331/5280</f>
        <v>2.7708333333333335</v>
      </c>
    </row>
    <row r="332" spans="1:8" s="45" customFormat="1" x14ac:dyDescent="0.15">
      <c r="A332" s="27" t="s">
        <v>100</v>
      </c>
      <c r="B332" s="28"/>
      <c r="C332" s="66"/>
      <c r="D332" s="33"/>
      <c r="E332" s="35">
        <f>SUM(D333:D334)</f>
        <v>6.3767045454545457</v>
      </c>
      <c r="H332"/>
    </row>
    <row r="333" spans="1:8" x14ac:dyDescent="0.15">
      <c r="A333" s="19"/>
      <c r="B333" s="2" t="s">
        <v>346</v>
      </c>
      <c r="C333" s="68">
        <v>15243</v>
      </c>
      <c r="D333" s="15">
        <f>C333/5280</f>
        <v>2.886931818181818</v>
      </c>
      <c r="E333" s="39"/>
    </row>
    <row r="334" spans="1:8" x14ac:dyDescent="0.15">
      <c r="A334" s="8"/>
      <c r="B334" s="9" t="s">
        <v>224</v>
      </c>
      <c r="C334" s="65">
        <v>18426</v>
      </c>
      <c r="D334" s="15">
        <f>C334/5280</f>
        <v>3.4897727272727272</v>
      </c>
      <c r="E334" s="39"/>
      <c r="H334" s="45"/>
    </row>
    <row r="335" spans="1:8" s="45" customFormat="1" x14ac:dyDescent="0.15">
      <c r="A335" s="27" t="s">
        <v>101</v>
      </c>
      <c r="B335" s="28"/>
      <c r="C335" s="66">
        <v>39416</v>
      </c>
      <c r="D335" s="33"/>
      <c r="E335" s="14">
        <f>C335/5280</f>
        <v>7.4651515151515149</v>
      </c>
    </row>
    <row r="336" spans="1:8" s="45" customFormat="1" x14ac:dyDescent="0.15">
      <c r="A336" s="27" t="s">
        <v>102</v>
      </c>
      <c r="B336" s="28"/>
      <c r="C336" s="66">
        <v>18599</v>
      </c>
      <c r="D336" s="33"/>
      <c r="E336" s="14">
        <f>C336/5280</f>
        <v>3.5225378787878787</v>
      </c>
    </row>
    <row r="337" spans="1:8" s="45" customFormat="1" x14ac:dyDescent="0.15">
      <c r="A337" s="29" t="s">
        <v>103</v>
      </c>
      <c r="B337" s="28"/>
      <c r="C337" s="66"/>
      <c r="D337" s="33"/>
      <c r="E337" s="35">
        <f>SUM(D338:D340)</f>
        <v>2.2437499999999999</v>
      </c>
    </row>
    <row r="338" spans="1:8" x14ac:dyDescent="0.15">
      <c r="A338" s="3"/>
      <c r="B338" s="2" t="s">
        <v>347</v>
      </c>
      <c r="C338" s="68">
        <v>5622</v>
      </c>
      <c r="D338" s="15">
        <f>C338/5280</f>
        <v>1.0647727272727272</v>
      </c>
      <c r="E338" s="39"/>
    </row>
    <row r="339" spans="1:8" x14ac:dyDescent="0.15">
      <c r="A339" s="3"/>
      <c r="B339" s="2" t="s">
        <v>165</v>
      </c>
      <c r="C339" s="68">
        <v>5106</v>
      </c>
      <c r="D339" s="15">
        <f>C339/5280</f>
        <v>0.96704545454545454</v>
      </c>
      <c r="E339" s="39"/>
    </row>
    <row r="340" spans="1:8" x14ac:dyDescent="0.15">
      <c r="A340" s="16"/>
      <c r="B340" s="9" t="s">
        <v>166</v>
      </c>
      <c r="C340" s="65">
        <v>1119</v>
      </c>
      <c r="D340" s="15">
        <f>C340/5280</f>
        <v>0.21193181818181819</v>
      </c>
      <c r="E340" s="39"/>
      <c r="H340" s="45"/>
    </row>
    <row r="341" spans="1:8" s="45" customFormat="1" x14ac:dyDescent="0.15">
      <c r="A341" s="27" t="s">
        <v>395</v>
      </c>
      <c r="B341" s="28"/>
      <c r="C341" s="66">
        <v>18918</v>
      </c>
      <c r="D341" s="33"/>
      <c r="E341" s="14">
        <f>C341/5280</f>
        <v>3.5829545454545455</v>
      </c>
    </row>
    <row r="342" spans="1:8" s="45" customFormat="1" x14ac:dyDescent="0.15">
      <c r="A342" s="27" t="s">
        <v>104</v>
      </c>
      <c r="B342" s="28"/>
      <c r="C342" s="66">
        <v>20395</v>
      </c>
      <c r="D342" s="33"/>
      <c r="E342" s="14">
        <f>C342/5280</f>
        <v>3.862689393939394</v>
      </c>
    </row>
    <row r="343" spans="1:8" s="45" customFormat="1" x14ac:dyDescent="0.15">
      <c r="A343" s="29" t="s">
        <v>105</v>
      </c>
      <c r="B343" s="28"/>
      <c r="C343" s="66"/>
      <c r="D343" s="33"/>
      <c r="E343" s="35">
        <f>SUM(D344:D345)</f>
        <v>5.3471590909090905</v>
      </c>
      <c r="H343"/>
    </row>
    <row r="344" spans="1:8" x14ac:dyDescent="0.15">
      <c r="A344" s="3"/>
      <c r="B344" s="2" t="s">
        <v>348</v>
      </c>
      <c r="C344" s="68">
        <f>1311+23095</f>
        <v>24406</v>
      </c>
      <c r="D344" s="15">
        <f>C344/5280</f>
        <v>4.6223484848484846</v>
      </c>
      <c r="E344" s="39"/>
    </row>
    <row r="345" spans="1:8" x14ac:dyDescent="0.15">
      <c r="A345" s="16"/>
      <c r="B345" s="9" t="s">
        <v>167</v>
      </c>
      <c r="C345" s="65">
        <v>3827</v>
      </c>
      <c r="D345" s="15">
        <f>C345/5280</f>
        <v>0.7248106060606061</v>
      </c>
      <c r="E345" s="39"/>
    </row>
    <row r="346" spans="1:8" s="45" customFormat="1" x14ac:dyDescent="0.15">
      <c r="A346" s="27" t="s">
        <v>106</v>
      </c>
      <c r="B346" s="28"/>
      <c r="C346" s="66"/>
      <c r="D346" s="33"/>
      <c r="E346" s="35">
        <f>SUM(D347:D348)</f>
        <v>7.0797348484848488</v>
      </c>
    </row>
    <row r="347" spans="1:8" x14ac:dyDescent="0.15">
      <c r="A347" s="19"/>
      <c r="B347" s="2" t="s">
        <v>225</v>
      </c>
      <c r="C347" s="68">
        <v>22402</v>
      </c>
      <c r="D347" s="15">
        <f>C347/5280</f>
        <v>4.2428030303030306</v>
      </c>
      <c r="E347" s="39"/>
      <c r="H347" s="45"/>
    </row>
    <row r="348" spans="1:8" x14ac:dyDescent="0.15">
      <c r="A348" s="8"/>
      <c r="B348" s="9" t="s">
        <v>226</v>
      </c>
      <c r="C348" s="65">
        <v>14979</v>
      </c>
      <c r="D348" s="15">
        <f>C348/5280</f>
        <v>2.8369318181818182</v>
      </c>
      <c r="E348" s="39"/>
      <c r="H348" s="45"/>
    </row>
    <row r="349" spans="1:8" s="45" customFormat="1" x14ac:dyDescent="0.15">
      <c r="A349" s="27" t="s">
        <v>370</v>
      </c>
      <c r="B349" s="28"/>
      <c r="C349" s="66">
        <v>5176</v>
      </c>
      <c r="D349" s="33"/>
      <c r="E349" s="14">
        <f>C349/5280</f>
        <v>0.98030303030303034</v>
      </c>
      <c r="F349" s="30"/>
      <c r="H349"/>
    </row>
    <row r="350" spans="1:8" s="45" customFormat="1" x14ac:dyDescent="0.15">
      <c r="A350" s="27" t="s">
        <v>227</v>
      </c>
      <c r="B350" s="28"/>
      <c r="C350" s="66">
        <v>4567</v>
      </c>
      <c r="D350" s="33"/>
      <c r="E350" s="14">
        <f>C350/5280</f>
        <v>0.86496212121212124</v>
      </c>
      <c r="H350"/>
    </row>
    <row r="351" spans="1:8" s="45" customFormat="1" x14ac:dyDescent="0.15">
      <c r="A351" s="29" t="s">
        <v>107</v>
      </c>
      <c r="B351" s="28"/>
      <c r="C351" s="66"/>
      <c r="D351" s="33"/>
      <c r="E351" s="35">
        <f>SUM(D352:D354)</f>
        <v>11.926515151515151</v>
      </c>
    </row>
    <row r="352" spans="1:8" x14ac:dyDescent="0.15">
      <c r="A352" s="3"/>
      <c r="B352" s="2" t="s">
        <v>349</v>
      </c>
      <c r="C352" s="68">
        <v>16134</v>
      </c>
      <c r="D352" s="15">
        <f>C352/5280</f>
        <v>3.0556818181818182</v>
      </c>
      <c r="E352" s="39"/>
    </row>
    <row r="353" spans="1:8" x14ac:dyDescent="0.15">
      <c r="A353" s="3"/>
      <c r="B353" s="2" t="s">
        <v>396</v>
      </c>
      <c r="C353" s="68">
        <v>21634</v>
      </c>
      <c r="D353" s="15">
        <f>C353/5280</f>
        <v>4.0973484848484851</v>
      </c>
      <c r="E353" s="39"/>
    </row>
    <row r="354" spans="1:8" x14ac:dyDescent="0.15">
      <c r="A354" s="3"/>
      <c r="B354" s="2" t="s">
        <v>289</v>
      </c>
      <c r="C354" s="68">
        <v>25204</v>
      </c>
      <c r="D354" s="15">
        <f>C354/5280</f>
        <v>4.7734848484848484</v>
      </c>
      <c r="E354" s="39"/>
      <c r="H354" s="45"/>
    </row>
    <row r="355" spans="1:8" s="45" customFormat="1" x14ac:dyDescent="0.15">
      <c r="A355" s="27" t="s">
        <v>108</v>
      </c>
      <c r="B355" s="28"/>
      <c r="C355" s="66"/>
      <c r="D355" s="33"/>
      <c r="E355" s="35">
        <f>SUM(D356:D357)</f>
        <v>8.6282196969696976</v>
      </c>
    </row>
    <row r="356" spans="1:8" x14ac:dyDescent="0.15">
      <c r="A356" s="19"/>
      <c r="B356" s="2" t="s">
        <v>228</v>
      </c>
      <c r="C356" s="68">
        <v>19923</v>
      </c>
      <c r="D356" s="15">
        <f>C356/5280</f>
        <v>3.7732954545454547</v>
      </c>
      <c r="E356" s="39"/>
      <c r="H356" s="45"/>
    </row>
    <row r="357" spans="1:8" x14ac:dyDescent="0.15">
      <c r="A357" s="8"/>
      <c r="B357" s="9" t="s">
        <v>229</v>
      </c>
      <c r="C357" s="65">
        <v>25634</v>
      </c>
      <c r="D357" s="15">
        <f>C357/5280</f>
        <v>4.854924242424242</v>
      </c>
      <c r="E357" s="39"/>
    </row>
    <row r="358" spans="1:8" s="45" customFormat="1" x14ac:dyDescent="0.15">
      <c r="A358" s="27" t="s">
        <v>109</v>
      </c>
      <c r="B358" s="28"/>
      <c r="C358" s="66">
        <v>20870</v>
      </c>
      <c r="D358" s="33"/>
      <c r="E358" s="14">
        <f>C358/5280</f>
        <v>3.9526515151515151</v>
      </c>
      <c r="H358"/>
    </row>
    <row r="359" spans="1:8" s="45" customFormat="1" x14ac:dyDescent="0.15">
      <c r="A359" s="27" t="s">
        <v>110</v>
      </c>
      <c r="B359" s="28"/>
      <c r="C359" s="66">
        <v>19729</v>
      </c>
      <c r="D359" s="33"/>
      <c r="E359" s="14">
        <f>C359/5280</f>
        <v>3.7365530303030301</v>
      </c>
      <c r="H359"/>
    </row>
    <row r="360" spans="1:8" s="45" customFormat="1" x14ac:dyDescent="0.15">
      <c r="A360" s="56" t="s">
        <v>111</v>
      </c>
      <c r="B360" s="55"/>
      <c r="C360" s="77"/>
      <c r="D360" s="33"/>
      <c r="E360" s="35">
        <f>SUM(D361:D367)</f>
        <v>13.64564393939394</v>
      </c>
    </row>
    <row r="361" spans="1:8" x14ac:dyDescent="0.15">
      <c r="A361" s="19"/>
      <c r="B361" s="2" t="s">
        <v>350</v>
      </c>
      <c r="C361" s="68">
        <v>9489</v>
      </c>
      <c r="D361" s="15">
        <f t="shared" ref="D361:D367" si="12">C361/5280</f>
        <v>1.7971590909090909</v>
      </c>
      <c r="E361" s="39"/>
    </row>
    <row r="362" spans="1:8" x14ac:dyDescent="0.15">
      <c r="A362" s="19"/>
      <c r="B362" s="2" t="s">
        <v>230</v>
      </c>
      <c r="C362" s="68">
        <v>15014</v>
      </c>
      <c r="D362" s="15">
        <f t="shared" si="12"/>
        <v>2.8435606060606062</v>
      </c>
      <c r="E362" s="32"/>
    </row>
    <row r="363" spans="1:8" x14ac:dyDescent="0.15">
      <c r="A363" s="19"/>
      <c r="B363" s="2" t="s">
        <v>231</v>
      </c>
      <c r="C363" s="68">
        <v>1926</v>
      </c>
      <c r="D363" s="15">
        <f t="shared" si="12"/>
        <v>0.36477272727272725</v>
      </c>
      <c r="E363" s="32"/>
      <c r="H363" s="45"/>
    </row>
    <row r="364" spans="1:8" x14ac:dyDescent="0.15">
      <c r="A364" s="19"/>
      <c r="B364" s="2" t="s">
        <v>232</v>
      </c>
      <c r="C364" s="68">
        <v>16218</v>
      </c>
      <c r="D364" s="15">
        <f t="shared" si="12"/>
        <v>3.0715909090909093</v>
      </c>
      <c r="E364" s="32"/>
      <c r="H364" s="45"/>
    </row>
    <row r="365" spans="1:8" x14ac:dyDescent="0.15">
      <c r="A365" s="19"/>
      <c r="B365" s="2" t="s">
        <v>233</v>
      </c>
      <c r="C365" s="68">
        <v>12641</v>
      </c>
      <c r="D365" s="15">
        <f t="shared" si="12"/>
        <v>2.3941287878787878</v>
      </c>
      <c r="E365" s="32"/>
      <c r="H365" s="45"/>
    </row>
    <row r="366" spans="1:8" x14ac:dyDescent="0.15">
      <c r="A366" s="19"/>
      <c r="B366" s="2" t="s">
        <v>234</v>
      </c>
      <c r="C366" s="68">
        <v>10881</v>
      </c>
      <c r="D366" s="15">
        <f t="shared" si="12"/>
        <v>2.0607954545454548</v>
      </c>
      <c r="E366" s="32"/>
    </row>
    <row r="367" spans="1:8" x14ac:dyDescent="0.15">
      <c r="A367" s="8"/>
      <c r="B367" s="9" t="s">
        <v>351</v>
      </c>
      <c r="C367" s="65">
        <v>5880</v>
      </c>
      <c r="D367" s="15">
        <f t="shared" si="12"/>
        <v>1.1136363636363635</v>
      </c>
      <c r="E367" s="39"/>
    </row>
    <row r="368" spans="1:8" s="45" customFormat="1" x14ac:dyDescent="0.15">
      <c r="A368" s="27" t="s">
        <v>235</v>
      </c>
      <c r="B368" s="28"/>
      <c r="C368" s="66">
        <f>E368*5280</f>
        <v>11616.000000000002</v>
      </c>
      <c r="D368" s="33"/>
      <c r="E368" s="79">
        <v>2.2000000000000002</v>
      </c>
      <c r="H368"/>
    </row>
    <row r="369" spans="1:8" s="45" customFormat="1" x14ac:dyDescent="0.15">
      <c r="A369" s="27" t="s">
        <v>112</v>
      </c>
      <c r="B369" s="48"/>
      <c r="C369" s="72"/>
      <c r="D369" s="33"/>
      <c r="E369" s="35">
        <f>SUM(D370:D374)</f>
        <v>9.004545454545454</v>
      </c>
      <c r="H369"/>
    </row>
    <row r="370" spans="1:8" x14ac:dyDescent="0.15">
      <c r="A370" s="19"/>
      <c r="B370" s="21" t="s">
        <v>352</v>
      </c>
      <c r="C370" s="68">
        <v>3261</v>
      </c>
      <c r="D370" s="15">
        <f t="shared" ref="D370:D380" si="13">C370/5280</f>
        <v>0.61761363636363631</v>
      </c>
      <c r="E370" s="39"/>
    </row>
    <row r="371" spans="1:8" x14ac:dyDescent="0.15">
      <c r="A371" s="19"/>
      <c r="B371" s="21" t="s">
        <v>388</v>
      </c>
      <c r="C371" s="68">
        <v>9120</v>
      </c>
      <c r="D371" s="15">
        <f t="shared" si="13"/>
        <v>1.7272727272727273</v>
      </c>
      <c r="E371" s="39"/>
    </row>
    <row r="372" spans="1:8" x14ac:dyDescent="0.15">
      <c r="A372" s="19"/>
      <c r="B372" s="21" t="s">
        <v>389</v>
      </c>
      <c r="C372" s="68">
        <v>796</v>
      </c>
      <c r="D372" s="15">
        <f t="shared" si="13"/>
        <v>0.15075757575757576</v>
      </c>
      <c r="E372" s="39"/>
    </row>
    <row r="373" spans="1:8" x14ac:dyDescent="0.15">
      <c r="A373" s="19"/>
      <c r="B373" s="21" t="s">
        <v>168</v>
      </c>
      <c r="C373" s="68">
        <v>15113</v>
      </c>
      <c r="D373" s="15">
        <f t="shared" si="13"/>
        <v>2.8623106060606061</v>
      </c>
      <c r="E373" s="39"/>
      <c r="H373" s="45"/>
    </row>
    <row r="374" spans="1:8" x14ac:dyDescent="0.15">
      <c r="A374" s="16"/>
      <c r="B374" s="9" t="s">
        <v>169</v>
      </c>
      <c r="C374" s="65">
        <v>19254</v>
      </c>
      <c r="D374" s="15">
        <f t="shared" si="13"/>
        <v>3.646590909090909</v>
      </c>
      <c r="E374" s="39"/>
    </row>
    <row r="375" spans="1:8" s="45" customFormat="1" x14ac:dyDescent="0.15">
      <c r="A375" s="27" t="s">
        <v>113</v>
      </c>
      <c r="B375" s="28"/>
      <c r="C375" s="66"/>
      <c r="D375" s="33"/>
      <c r="E375" s="35">
        <f>SUM(D376:D377)</f>
        <v>1.5897727272727273</v>
      </c>
    </row>
    <row r="376" spans="1:8" x14ac:dyDescent="0.15">
      <c r="A376" s="19"/>
      <c r="B376" s="2" t="s">
        <v>353</v>
      </c>
      <c r="C376" s="68">
        <v>2183</v>
      </c>
      <c r="D376" s="15">
        <f t="shared" si="13"/>
        <v>0.4134469696969697</v>
      </c>
      <c r="E376" s="39"/>
    </row>
    <row r="377" spans="1:8" x14ac:dyDescent="0.15">
      <c r="A377" s="8"/>
      <c r="B377" s="9" t="s">
        <v>236</v>
      </c>
      <c r="C377" s="65">
        <v>6211</v>
      </c>
      <c r="D377" s="15">
        <f t="shared" si="13"/>
        <v>1.1763257575757575</v>
      </c>
      <c r="E377" s="39"/>
    </row>
    <row r="378" spans="1:8" s="45" customFormat="1" x14ac:dyDescent="0.15">
      <c r="A378" s="29" t="s">
        <v>114</v>
      </c>
      <c r="B378" s="28"/>
      <c r="C378" s="66"/>
      <c r="D378" s="51"/>
      <c r="E378" s="35">
        <f>SUM(D379:D380)</f>
        <v>3.6285984848484847</v>
      </c>
      <c r="H378"/>
    </row>
    <row r="379" spans="1:8" x14ac:dyDescent="0.15">
      <c r="A379" s="3"/>
      <c r="B379" s="2" t="s">
        <v>354</v>
      </c>
      <c r="C379" s="68">
        <v>972</v>
      </c>
      <c r="D379" s="15">
        <f t="shared" si="13"/>
        <v>0.18409090909090908</v>
      </c>
      <c r="E379" s="39"/>
    </row>
    <row r="380" spans="1:8" x14ac:dyDescent="0.15">
      <c r="A380" s="16"/>
      <c r="B380" s="9" t="s">
        <v>170</v>
      </c>
      <c r="C380" s="65">
        <v>18187</v>
      </c>
      <c r="D380" s="15">
        <f t="shared" si="13"/>
        <v>3.4445075757575756</v>
      </c>
      <c r="E380" s="39"/>
    </row>
    <row r="381" spans="1:8" s="45" customFormat="1" x14ac:dyDescent="0.15">
      <c r="A381" s="27" t="s">
        <v>115</v>
      </c>
      <c r="B381" s="28"/>
      <c r="C381" s="66">
        <v>15313</v>
      </c>
      <c r="D381" s="33"/>
      <c r="E381" s="14">
        <f>C381/5280</f>
        <v>2.9001893939393941</v>
      </c>
    </row>
    <row r="382" spans="1:8" s="45" customFormat="1" x14ac:dyDescent="0.15">
      <c r="A382" s="49" t="s">
        <v>116</v>
      </c>
      <c r="B382" s="28"/>
      <c r="C382" s="66"/>
      <c r="D382" s="33"/>
      <c r="E382" s="35">
        <f>SUM(D383:D385)</f>
        <v>5.0030303030303038</v>
      </c>
      <c r="H382"/>
    </row>
    <row r="383" spans="1:8" x14ac:dyDescent="0.15">
      <c r="A383" s="4"/>
      <c r="B383" s="2" t="s">
        <v>355</v>
      </c>
      <c r="C383" s="68">
        <v>2768</v>
      </c>
      <c r="D383" s="15">
        <f>C383/5280</f>
        <v>0.52424242424242429</v>
      </c>
      <c r="E383" s="39"/>
    </row>
    <row r="384" spans="1:8" x14ac:dyDescent="0.15">
      <c r="A384" s="4"/>
      <c r="B384" s="2" t="s">
        <v>237</v>
      </c>
      <c r="C384" s="68">
        <v>13542</v>
      </c>
      <c r="D384" s="15">
        <f>C384/5280</f>
        <v>2.5647727272727274</v>
      </c>
      <c r="E384" s="32"/>
      <c r="H384" s="45"/>
    </row>
    <row r="385" spans="1:8" x14ac:dyDescent="0.15">
      <c r="A385" s="8"/>
      <c r="B385" s="9" t="s">
        <v>238</v>
      </c>
      <c r="C385" s="65">
        <v>10106</v>
      </c>
      <c r="D385" s="15">
        <f>C385/5280</f>
        <v>1.9140151515151516</v>
      </c>
      <c r="E385" s="39"/>
    </row>
    <row r="386" spans="1:8" s="45" customFormat="1" x14ac:dyDescent="0.15">
      <c r="A386" s="27" t="s">
        <v>117</v>
      </c>
      <c r="B386" s="28"/>
      <c r="C386" s="66">
        <v>9880</v>
      </c>
      <c r="D386" s="33"/>
      <c r="E386" s="14">
        <f>C386/5280</f>
        <v>1.8712121212121211</v>
      </c>
      <c r="H386"/>
    </row>
    <row r="387" spans="1:8" s="45" customFormat="1" x14ac:dyDescent="0.15">
      <c r="A387" s="27" t="s">
        <v>118</v>
      </c>
      <c r="B387" s="28"/>
      <c r="C387" s="66"/>
      <c r="D387" s="33"/>
      <c r="E387" s="35">
        <f>SUM(D388:D392)</f>
        <v>7.3126893939393938</v>
      </c>
    </row>
    <row r="388" spans="1:8" x14ac:dyDescent="0.15">
      <c r="A388" s="19"/>
      <c r="B388" s="2" t="s">
        <v>239</v>
      </c>
      <c r="C388" s="68">
        <v>9197</v>
      </c>
      <c r="D388" s="15">
        <f>C388/5280</f>
        <v>1.7418560606060607</v>
      </c>
      <c r="E388" s="39"/>
      <c r="H388" s="45"/>
    </row>
    <row r="389" spans="1:8" x14ac:dyDescent="0.15">
      <c r="A389" s="19"/>
      <c r="B389" s="2" t="s">
        <v>240</v>
      </c>
      <c r="C389" s="68">
        <v>3706</v>
      </c>
      <c r="D389" s="15">
        <f>C389/5280</f>
        <v>0.7018939393939394</v>
      </c>
      <c r="E389" s="32"/>
    </row>
    <row r="390" spans="1:8" x14ac:dyDescent="0.15">
      <c r="A390" s="19"/>
      <c r="B390" s="2" t="s">
        <v>241</v>
      </c>
      <c r="C390" s="68">
        <v>20747</v>
      </c>
      <c r="D390" s="15">
        <f>C390/5280</f>
        <v>3.9293560606060605</v>
      </c>
      <c r="E390" s="32"/>
    </row>
    <row r="391" spans="1:8" x14ac:dyDescent="0.15">
      <c r="A391" s="19"/>
      <c r="B391" s="2" t="s">
        <v>242</v>
      </c>
      <c r="C391" s="68">
        <v>1581</v>
      </c>
      <c r="D391" s="15">
        <f>C391/5280</f>
        <v>0.29943181818181819</v>
      </c>
      <c r="E391" s="32"/>
    </row>
    <row r="392" spans="1:8" x14ac:dyDescent="0.15">
      <c r="A392" s="8"/>
      <c r="B392" s="9" t="s">
        <v>243</v>
      </c>
      <c r="C392" s="65">
        <v>3380</v>
      </c>
      <c r="D392" s="15">
        <f>C392/5280</f>
        <v>0.64015151515151514</v>
      </c>
      <c r="E392" s="39"/>
      <c r="H392" s="45"/>
    </row>
    <row r="393" spans="1:8" s="45" customFormat="1" x14ac:dyDescent="0.15">
      <c r="A393" s="27" t="s">
        <v>119</v>
      </c>
      <c r="B393" s="28"/>
      <c r="C393" s="66">
        <v>14271</v>
      </c>
      <c r="D393" s="33"/>
      <c r="E393" s="14">
        <f>C393/5280</f>
        <v>2.7028409090909089</v>
      </c>
    </row>
    <row r="394" spans="1:8" s="45" customFormat="1" x14ac:dyDescent="0.15">
      <c r="A394" s="27" t="s">
        <v>120</v>
      </c>
      <c r="B394" s="28"/>
      <c r="C394" s="66">
        <v>5261</v>
      </c>
      <c r="D394" s="33"/>
      <c r="E394" s="14">
        <f>C394/5280</f>
        <v>0.9964015151515152</v>
      </c>
      <c r="H394"/>
    </row>
    <row r="395" spans="1:8" s="45" customFormat="1" x14ac:dyDescent="0.15">
      <c r="A395" s="27" t="s">
        <v>244</v>
      </c>
      <c r="B395" s="28"/>
      <c r="C395" s="66">
        <v>9352</v>
      </c>
      <c r="D395" s="33"/>
      <c r="E395" s="14">
        <f>C395/5280</f>
        <v>1.7712121212121212</v>
      </c>
      <c r="H395"/>
    </row>
    <row r="396" spans="1:8" s="45" customFormat="1" x14ac:dyDescent="0.15">
      <c r="A396" s="27" t="s">
        <v>121</v>
      </c>
      <c r="B396" s="28"/>
      <c r="C396" s="66"/>
      <c r="D396" s="33"/>
      <c r="E396" s="35">
        <f>SUM(D397:D398)</f>
        <v>6.3168560606060602</v>
      </c>
      <c r="H396"/>
    </row>
    <row r="397" spans="1:8" x14ac:dyDescent="0.15">
      <c r="A397" s="3"/>
      <c r="B397" s="2" t="s">
        <v>245</v>
      </c>
      <c r="C397" s="68">
        <v>5951</v>
      </c>
      <c r="D397" s="15">
        <f>C397/5280</f>
        <v>1.1270833333333334</v>
      </c>
      <c r="E397" s="39"/>
    </row>
    <row r="398" spans="1:8" x14ac:dyDescent="0.15">
      <c r="A398" s="3"/>
      <c r="B398" s="2" t="s">
        <v>280</v>
      </c>
      <c r="C398" s="68">
        <v>27402</v>
      </c>
      <c r="D398" s="15">
        <f>C398/5280</f>
        <v>5.189772727272727</v>
      </c>
      <c r="E398" s="32"/>
    </row>
    <row r="399" spans="1:8" s="45" customFormat="1" x14ac:dyDescent="0.15">
      <c r="C399" s="73"/>
      <c r="E399" s="57"/>
    </row>
    <row r="400" spans="1:8" x14ac:dyDescent="0.15">
      <c r="D400" s="1"/>
      <c r="E400" s="41">
        <f>SUM(E4:E100,E101:E398)</f>
        <v>800.11193181818146</v>
      </c>
      <c r="H400" s="45"/>
    </row>
    <row r="401" spans="1:5" x14ac:dyDescent="0.15">
      <c r="E401" s="41">
        <f>SUM(E4:E399)</f>
        <v>800.11193181818146</v>
      </c>
    </row>
    <row r="403" spans="1:5" x14ac:dyDescent="0.15">
      <c r="A403" s="60"/>
    </row>
    <row r="409" spans="1:5" x14ac:dyDescent="0.15">
      <c r="D409" s="1"/>
    </row>
  </sheetData>
  <mergeCells count="4">
    <mergeCell ref="A3:B3"/>
    <mergeCell ref="D3:E3"/>
    <mergeCell ref="A1:G1"/>
    <mergeCell ref="A2:B2"/>
  </mergeCells>
  <phoneticPr fontId="1" type="noConversion"/>
  <pageMargins left="0.7" right="0.7" top="0.75" bottom="0.75" header="0.3" footer="0.3"/>
  <pageSetup scale="46" fitToHeight="4" orientation="portrait" blackAndWhite="1" horizontalDpi="4294967293" verticalDpi="0"/>
  <headerFooter alignWithMargins="0"/>
  <ignoredErrors>
    <ignoredError sqref="E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900 Mile Club Spreadsheet</vt:lpstr>
      <vt:lpstr>Sheet3</vt:lpstr>
      <vt:lpstr>'900 Mile Club Spreadsheet'!Print_Area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Roth</dc:creator>
  <cp:lastModifiedBy>Amanda Beal</cp:lastModifiedBy>
  <cp:lastPrinted>2018-09-21T06:54:55Z</cp:lastPrinted>
  <dcterms:created xsi:type="dcterms:W3CDTF">2010-05-22T21:04:31Z</dcterms:created>
  <dcterms:modified xsi:type="dcterms:W3CDTF">2021-10-04T19:18:19Z</dcterms:modified>
</cp:coreProperties>
</file>